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jemezhou\Documents\--- Administration\Probleme formatage fichiers de métadonnées\Version 4.4.1\"/>
    </mc:Choice>
  </mc:AlternateContent>
  <xr:revisionPtr revIDLastSave="0" documentId="13_ncr:1_{4A790BBE-FB7C-445D-8531-A5C95CD31AAE}" xr6:coauthVersionLast="47" xr6:coauthVersionMax="47" xr10:uidLastSave="{00000000-0000-0000-0000-000000000000}"/>
  <bookViews>
    <workbookView xWindow="-23148" yWindow="-108" windowWidth="23256" windowHeight="12576" tabRatio="901" activeTab="2" xr2:uid="{00000000-000D-0000-FFFF-FFFF00000000}"/>
  </bookViews>
  <sheets>
    <sheet name="metadata" sheetId="6" r:id="rId1"/>
    <sheet name="contacts" sheetId="11" r:id="rId2"/>
    <sheet name="Formulaire" sheetId="1" r:id="rId3"/>
    <sheet name="---" sheetId="2" state="hidden" r:id="rId4"/>
    <sheet name="Inspire_Themes" sheetId="8" r:id="rId5"/>
    <sheet name="GEMET keywords" sheetId="9" r:id="rId6"/>
    <sheet name="Other thesaurus" sheetId="10" r:id="rId7"/>
    <sheet name="CodesLists" sheetId="5" state="hidden" r:id="rId8"/>
  </sheets>
  <definedNames>
    <definedName name="Autre" localSheetId="7">CodesLists!#REF!</definedName>
    <definedName name="CI_RoleCode">CodesLists!$B$46:$B$48</definedName>
    <definedName name="Data_Abstract">Formulaire!$E$82</definedName>
    <definedName name="data_browsegraphic1_filename">Formulaire!$M$171</definedName>
    <definedName name="Data_DateCreation">Formulaire!$J$86</definedName>
    <definedName name="Data_DatePublication">Formulaire!$U$86</definedName>
    <definedName name="Data_DateRevision">Formulaire!$AF$86</definedName>
    <definedName name="data_ext1_e">Formulaire!$AP$96</definedName>
    <definedName name="data_ext1_n">Formulaire!$AJ$95</definedName>
    <definedName name="data_ext1_name">Formulaire!$H$96</definedName>
    <definedName name="data_ext1_s">Formulaire!$AJ$97</definedName>
    <definedName name="data_ext1_w">Formulaire!$AD$96</definedName>
    <definedName name="Data_InspireKeyword1">Formulaire!$I$117</definedName>
    <definedName name="Data_InspireKeyword2">Formulaire!$I$120</definedName>
    <definedName name="Data_InspireKeyword3">Formulaire!$AG$117</definedName>
    <definedName name="Data_InspireKeyword4">Formulaire!$AG$120</definedName>
    <definedName name="Data_InspireKeywordURL1">Formulaire!$I$118</definedName>
    <definedName name="Data_InspireKeywordURL2">Formulaire!$I$121</definedName>
    <definedName name="Data_InspireKeywordURL3">Formulaire!$AG$118</definedName>
    <definedName name="Data_InspireKeywordURL4">Formulaire!$AG$121</definedName>
    <definedName name="data_keyword_url1">Formulaire!$Q$128</definedName>
    <definedName name="data_keyword_url10">Formulaire!$AP$132</definedName>
    <definedName name="data_keyword_url2">Formulaire!$Q$129</definedName>
    <definedName name="data_keyword_url3">Formulaire!$Q$130</definedName>
    <definedName name="data_keyword_url4">Formulaire!$Q$131</definedName>
    <definedName name="data_keyword_url5">Formulaire!$Q$132</definedName>
    <definedName name="data_keyword_url6">Formulaire!$AP$128</definedName>
    <definedName name="data_keyword_url7">Formulaire!$AP$129</definedName>
    <definedName name="data_keyword_url8">Formulaire!$AP$130</definedName>
    <definedName name="data_keyword_url9">Formulaire!$AP$131</definedName>
    <definedName name="data_keyword1">Formulaire!$J$128</definedName>
    <definedName name="data_keyword1_thesaurusname">Formulaire!$G$128</definedName>
    <definedName name="data_keyword10">Formulaire!$AI$132</definedName>
    <definedName name="data_keyword10_thesaurusname">Formulaire!$AF$132</definedName>
    <definedName name="data_keyword2">Formulaire!$J$129</definedName>
    <definedName name="data_keyword2_thesaurusname">Formulaire!$G$129</definedName>
    <definedName name="data_keyword3">Formulaire!$J$130</definedName>
    <definedName name="data_keyword3_thesaurusname">Formulaire!$G$130</definedName>
    <definedName name="data_keyword4">Formulaire!$J$131</definedName>
    <definedName name="data_keyword4_thesaurusname">Formulaire!$G$131</definedName>
    <definedName name="data_keyword5">Formulaire!$J$132</definedName>
    <definedName name="data_keyword5_thesaurusname">Formulaire!$G$132</definedName>
    <definedName name="data_keyword6">Formulaire!$AI$128</definedName>
    <definedName name="data_keyword6_thesaurusname">Formulaire!$AF$128</definedName>
    <definedName name="data_keyword7">Formulaire!$AI$129</definedName>
    <definedName name="data_keyword7_thesaurusname">Formulaire!$AF$129</definedName>
    <definedName name="data_keyword8">Formulaire!$AI$130</definedName>
    <definedName name="data_keyword8_thesaurusname">Formulaire!$AF$130</definedName>
    <definedName name="data_keyword9">Formulaire!$AI$131</definedName>
    <definedName name="data_keyword9_thesaurusname">Formulaire!$AF$131</definedName>
    <definedName name="Data_Linkage1_url">Formulaire!$I$160</definedName>
    <definedName name="Data_Linkage2_url">Formulaire!$I$162</definedName>
    <definedName name="Data_Linkage3_url">Formulaire!$I$164</definedName>
    <definedName name="Data_MaintenanceFrequency">Formulaire!$AR$86</definedName>
    <definedName name="Data_ReferenceSystem1">Formulaire!$H$103</definedName>
    <definedName name="Data_ReferenceSystem2">Formulaire!$W$103</definedName>
    <definedName name="Data_ReferenceSystem3">Formulaire!$AL$103</definedName>
    <definedName name="Data_ResourceFormat">Formulaire!$AU$76</definedName>
    <definedName name="Data_SpatialRepresentationType">Formulaire!$AU$72</definedName>
    <definedName name="Data_status">Formulaire!$AD$11</definedName>
    <definedName name="Data_TemporalExtent1_Description">Formulaire!$AG$90</definedName>
    <definedName name="Data_TemporalExtent1_End">Formulaire!$X$90</definedName>
    <definedName name="Data_TemporalExtent1_Start">Formulaire!$P$90</definedName>
    <definedName name="Data_Title">Formulaire!$L$72</definedName>
    <definedName name="Data_TopicCategory1">Formulaire!$I$109</definedName>
    <definedName name="Data_TopicCategory2">Formulaire!$I$111</definedName>
    <definedName name="Data_TopicCategory3">Formulaire!$AG$109</definedName>
    <definedName name="Data_TopicCategory4">Formulaire!$AG$111</definedName>
    <definedName name="Data_UseLimitation1">Formulaire!$E$154</definedName>
    <definedName name="LI_Statement">Formulaire!$E$142</definedName>
    <definedName name="list_MD_scopeCode">CodesLists!$A$509:$A$534</definedName>
    <definedName name="Lst_Protocols">CodesLists!$C$289:$C$289</definedName>
    <definedName name="Lst_Thes">CodesLists!$B$164:$C$167</definedName>
    <definedName name="Lst_ThesName">CodesLists!$B$164:$B$167</definedName>
    <definedName name="Lst_useCondition">CodesLists!$B$538:$B$541</definedName>
    <definedName name="MD_CharacterSetCode">CodesLists!$C$16</definedName>
    <definedName name="MD_ClassificationCode">CodesLists!$C$280:$C$281</definedName>
    <definedName name="md_cnt1_address">Formulaire!$J$21</definedName>
    <definedName name="md_cnt1_city">Formulaire!$AO$21</definedName>
    <definedName name="md_cnt1_country">Formulaire!$U$25</definedName>
    <definedName name="md_cnt1_cp">Formulaire!$AF$21</definedName>
    <definedName name="md_cnt1_email">Formulaire!$U$23</definedName>
    <definedName name="md_cnt1_fax">Formulaire!$J$25</definedName>
    <definedName name="md_cnt1_fct">Formulaire!$AE$17</definedName>
    <definedName name="md_cnt1_isoonlineresource">Formulaire!$AO$25</definedName>
    <definedName name="md_cnt1_name">Formulaire!$J$17</definedName>
    <definedName name="md_cnt1_org">Formulaire!$J$19</definedName>
    <definedName name="md_cnt1_role">Formulaire!$AO$23</definedName>
    <definedName name="md_cnt1_surname">Formulaire!$T$17</definedName>
    <definedName name="md_cnt1_tel">Formulaire!$J$23</definedName>
    <definedName name="md_cnt2_address">Formulaire!$J$31</definedName>
    <definedName name="md_cnt2_city">Formulaire!$AO$31</definedName>
    <definedName name="md_cnt2_country">Formulaire!$U$35</definedName>
    <definedName name="md_cnt2_cp">Formulaire!$AF$31</definedName>
    <definedName name="md_cnt2_email">Formulaire!$U$33</definedName>
    <definedName name="md_cnt2_fax">Formulaire!$J$35</definedName>
    <definedName name="md_cnt2_fct">Formulaire!$AE$27</definedName>
    <definedName name="md_cnt2_isoonlineresource">Formulaire!$AO$35</definedName>
    <definedName name="md_cnt2_name">Formulaire!$J$27</definedName>
    <definedName name="md_cnt2_org">Formulaire!$J$29</definedName>
    <definedName name="md_cnt2_role">Formulaire!$AO$33</definedName>
    <definedName name="md_cnt2_surname">Formulaire!$T$27</definedName>
    <definedName name="md_cnt2_tel">Formulaire!$J$33</definedName>
    <definedName name="md_cnt3_address">Formulaire!$J$41</definedName>
    <definedName name="md_cnt3_city">Formulaire!$AO$41</definedName>
    <definedName name="md_cnt3_country">Formulaire!$U$45</definedName>
    <definedName name="md_cnt3_cp">Formulaire!$AF$41</definedName>
    <definedName name="md_cnt3_email">Formulaire!$U$43</definedName>
    <definedName name="md_cnt3_fax">Formulaire!$J$45</definedName>
    <definedName name="md_cnt3_fct">Formulaire!$AE$37</definedName>
    <definedName name="md_cnt3_isoonlineresource">Formulaire!$AO$45</definedName>
    <definedName name="md_cnt3_name">Formulaire!$J$37</definedName>
    <definedName name="md_cnt3_org">Formulaire!$J$39</definedName>
    <definedName name="md_cnt3_role">Formulaire!$AO$43</definedName>
    <definedName name="md_cnt3_surname">Formulaire!$T$37</definedName>
    <definedName name="md_cnt3_tel">Formulaire!$J$43</definedName>
    <definedName name="md_cnt4_address">Formulaire!$J$51</definedName>
    <definedName name="md_cnt4_city">Formulaire!$AO$51</definedName>
    <definedName name="md_cnt4_country">Formulaire!$U$55</definedName>
    <definedName name="md_cnt4_cp">Formulaire!$AF$51</definedName>
    <definedName name="md_cnt4_email">Formulaire!$U$53</definedName>
    <definedName name="md_cnt4_fax">Formulaire!$J$55</definedName>
    <definedName name="md_cnt4_fct">Formulaire!$AE$47</definedName>
    <definedName name="md_cnt4_isoonlineresource">Formulaire!$AO$55</definedName>
    <definedName name="md_cnt4_name">Formulaire!$J$47</definedName>
    <definedName name="md_cnt4_org">Formulaire!$J$49</definedName>
    <definedName name="md_cnt4_role">Formulaire!$AO$53</definedName>
    <definedName name="md_cnt4_surname">Formulaire!$T$47</definedName>
    <definedName name="md_cnt4_tel">Formulaire!$J$53</definedName>
    <definedName name="md_cnt5_address">Formulaire!$J$61</definedName>
    <definedName name="md_cnt5_city">Formulaire!$AO$61</definedName>
    <definedName name="md_cnt5_country">Formulaire!$U$65</definedName>
    <definedName name="md_cnt5_cp">Formulaire!$AF$61</definedName>
    <definedName name="md_cnt5_email">Formulaire!$U$63</definedName>
    <definedName name="md_cnt5_fax">Formulaire!$J$65</definedName>
    <definedName name="md_cnt5_fct">Formulaire!$AE$57</definedName>
    <definedName name="md_cnt5_isoonlineresource">Formulaire!$AO$65</definedName>
    <definedName name="md_cnt5_name">Formulaire!$J$57</definedName>
    <definedName name="md_cnt5_org">Formulaire!$J$59</definedName>
    <definedName name="md_cnt5_role">Formulaire!$AO$63</definedName>
    <definedName name="md_cnt5_surname">Formulaire!$T$57</definedName>
    <definedName name="md_cnt5_tel">Formulaire!$J$63</definedName>
    <definedName name="MD_data_keyword1_thesaurusname">CodesLists!$B$164:$B$167</definedName>
    <definedName name="MD_Data_ReferenceSystem2">CodesLists!$B$91:$B$98</definedName>
    <definedName name="MD_Data_ResourceFormat">CodesLists!$B$485:$B$505</definedName>
    <definedName name="MD_DateStamp">Formulaire!$AT$7</definedName>
    <definedName name="MD_Distribution.distFormatName">CodesLists!$C$276:$C$277</definedName>
    <definedName name="MD_FileIdentifier">Formulaire!$M$7</definedName>
    <definedName name="MD_HierarchyLevel">Formulaire!$AT$11</definedName>
    <definedName name="MD_InspireRestrictionCode">CodesLists!$C$284:$C$286</definedName>
    <definedName name="MD_InspireSpecificationCode">CodesLists!$C$301:$C$303</definedName>
    <definedName name="MD_Language">Formulaire!$M$11</definedName>
    <definedName name="MD_LanguageCode">CodesLists!$B$6:$B$8</definedName>
    <definedName name="MD_MaintenanceFrequencyCode">CodesLists!$B$71:$B$82</definedName>
    <definedName name="MD_parent_identifier">Formulaire!$L$76</definedName>
    <definedName name="MD_RestrictionCode">CodesLists!$C$287:$C$287</definedName>
    <definedName name="MD_ScopeCode">CodesLists!$C$295:$C$295</definedName>
    <definedName name="MD_SpatialRepresentationTypeCode">CodesLists!$B$61:$B$66</definedName>
    <definedName name="MD_status">CodesLists!$B$463:$B$480</definedName>
    <definedName name="MD_TopicCategoryCode">CodesLists!$B$103:$B$121</definedName>
    <definedName name="MD_TopicCategoryInspireCode">CodesLists!$E$126:$E$159</definedName>
    <definedName name="scQScQSC">CodesLists!$C$71:$C$82</definedName>
    <definedName name="Thes0">CodesLists!$C$173:$C$206</definedName>
    <definedName name="Thes2">CodesLists!$C$215</definedName>
    <definedName name="Thes3">CodesLists!$C$220:$C$272</definedName>
    <definedName name="_xlnm.Print_Area" localSheetId="2">Formulaire!$B$2:$BB$181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6" l="1"/>
  <c r="O5" i="6"/>
  <c r="K5" i="6"/>
  <c r="J5" i="6"/>
  <c r="AD90" i="1" l="1"/>
  <c r="AT7" i="1" l="1"/>
  <c r="I5" i="6" s="1"/>
  <c r="U5" i="6"/>
  <c r="C6" i="11"/>
  <c r="C5" i="11"/>
  <c r="W5" i="6"/>
  <c r="V5" i="6"/>
  <c r="M2" i="11"/>
  <c r="N6" i="11"/>
  <c r="N5" i="11"/>
  <c r="N4" i="11"/>
  <c r="N3" i="11"/>
  <c r="N2" i="11"/>
  <c r="M6" i="11"/>
  <c r="M5" i="11"/>
  <c r="M4" i="11"/>
  <c r="M3" i="11"/>
  <c r="L6" i="11"/>
  <c r="L5" i="11"/>
  <c r="L4" i="11"/>
  <c r="L3" i="11"/>
  <c r="L2" i="11"/>
  <c r="K6" i="11"/>
  <c r="K5" i="11"/>
  <c r="K4" i="11"/>
  <c r="K3" i="11"/>
  <c r="K2" i="11"/>
  <c r="J6" i="11"/>
  <c r="J5" i="11"/>
  <c r="J4" i="11"/>
  <c r="J3" i="11"/>
  <c r="J2" i="11"/>
  <c r="I6" i="11"/>
  <c r="I5" i="11"/>
  <c r="I4" i="11"/>
  <c r="I3" i="11"/>
  <c r="I2" i="11"/>
  <c r="H6" i="11"/>
  <c r="H5" i="11"/>
  <c r="H4" i="11"/>
  <c r="H3" i="11"/>
  <c r="H2" i="11"/>
  <c r="G6" i="11"/>
  <c r="G5" i="11"/>
  <c r="G4" i="11"/>
  <c r="G3" i="11"/>
  <c r="G2" i="11"/>
  <c r="F6" i="11"/>
  <c r="F5" i="11"/>
  <c r="F4" i="11"/>
  <c r="F3" i="11"/>
  <c r="F2" i="11"/>
  <c r="E6" i="11"/>
  <c r="E5" i="11"/>
  <c r="E4" i="11"/>
  <c r="E3" i="11"/>
  <c r="E2" i="11"/>
  <c r="D6" i="11"/>
  <c r="D5" i="11"/>
  <c r="D4" i="11"/>
  <c r="D3" i="11"/>
  <c r="D2" i="11"/>
  <c r="C4" i="11"/>
  <c r="C3" i="11"/>
  <c r="C2" i="11"/>
  <c r="B6" i="11"/>
  <c r="B5" i="11"/>
  <c r="B4" i="11"/>
  <c r="B3" i="11"/>
  <c r="B2" i="11"/>
  <c r="A6" i="11" l="1"/>
  <c r="A5" i="11"/>
  <c r="A4" i="11"/>
  <c r="A3" i="11"/>
  <c r="A2" i="11"/>
  <c r="AZ129" i="1" l="1"/>
  <c r="Z5" i="6" l="1"/>
  <c r="Q5" i="6"/>
  <c r="D5" i="6"/>
  <c r="E5" i="6"/>
  <c r="Y5" i="6"/>
  <c r="AB5" i="6"/>
  <c r="T5" i="6"/>
  <c r="AO96" i="1"/>
  <c r="AO95" i="1"/>
  <c r="AI97" i="1"/>
  <c r="AC96" i="1"/>
  <c r="AI94" i="1"/>
  <c r="AI95" i="1"/>
  <c r="R5" i="6" l="1"/>
  <c r="AX96" i="1" l="1"/>
  <c r="AW97" i="1"/>
  <c r="AV96" i="1"/>
  <c r="AW95" i="1"/>
  <c r="AA5" i="6" l="1"/>
  <c r="D66" i="10" l="1"/>
  <c r="D65" i="10"/>
  <c r="D64" i="10"/>
  <c r="D63" i="10"/>
  <c r="D62" i="10"/>
  <c r="D61" i="10"/>
  <c r="D60" i="10"/>
  <c r="D45" i="8"/>
  <c r="D44" i="8"/>
  <c r="D43" i="8"/>
  <c r="B5" i="6"/>
  <c r="AB121" i="1"/>
  <c r="AZ121" i="1"/>
  <c r="AZ118" i="1"/>
  <c r="AB118" i="1"/>
  <c r="AZ132" i="1"/>
  <c r="AZ131" i="1"/>
  <c r="AZ130" i="1"/>
  <c r="AZ128" i="1"/>
  <c r="AC132" i="1"/>
  <c r="AC131" i="1"/>
  <c r="AC130" i="1"/>
  <c r="AC129" i="1"/>
  <c r="AC128" i="1"/>
  <c r="X5" i="6"/>
  <c r="A2" i="10" l="1"/>
  <c r="D64" i="9"/>
  <c r="D63" i="9"/>
  <c r="D62" i="9"/>
  <c r="D61" i="9"/>
  <c r="D60" i="9"/>
  <c r="D59" i="9"/>
  <c r="D58" i="9"/>
  <c r="D52" i="8"/>
  <c r="D51" i="8"/>
  <c r="D50" i="8"/>
  <c r="D49" i="8"/>
  <c r="D48" i="8"/>
  <c r="D47" i="8"/>
  <c r="D46" i="8"/>
  <c r="L5" i="6" l="1"/>
  <c r="C5" i="6"/>
  <c r="S5" i="6"/>
  <c r="M5" i="6"/>
  <c r="H5" i="6"/>
  <c r="G5" i="6"/>
  <c r="F5" i="6"/>
  <c r="A5" i="6"/>
  <c r="E82" i="5"/>
  <c r="E81" i="5"/>
  <c r="E80" i="5"/>
  <c r="E79" i="5"/>
  <c r="E78" i="5"/>
  <c r="E77" i="5"/>
  <c r="E76" i="5"/>
  <c r="E75" i="5"/>
  <c r="E74" i="5"/>
  <c r="E73" i="5"/>
  <c r="E72" i="5"/>
  <c r="E7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David SARRAMIA</author>
  </authors>
  <commentList>
    <comment ref="AI6" authorId="0" shapeId="0" xr:uid="{00000000-0006-0000-0100-000001000000}">
      <text>
        <r>
          <rPr>
            <b/>
            <sz val="9"/>
            <color rgb="FF000000"/>
            <rFont val="Arial"/>
            <family val="2"/>
          </rPr>
          <t>Identifiant de la fiche</t>
        </r>
        <r>
          <rPr>
            <sz val="9"/>
            <color rgb="FF000000"/>
            <rFont val="Arial"/>
            <family val="2"/>
          </rPr>
          <t xml:space="preserve">
</t>
        </r>
        <r>
          <rPr>
            <sz val="9"/>
            <color rgb="FF000000"/>
            <rFont val="Arial"/>
            <family val="2"/>
          </rPr>
          <t xml:space="preserve">
</t>
        </r>
        <r>
          <rPr>
            <b/>
            <u/>
            <sz val="9"/>
            <color rgb="FF000000"/>
            <rFont val="Arial"/>
            <family val="2"/>
          </rPr>
          <t>Ce champ est rempli par l'administrateur.</t>
        </r>
        <r>
          <rPr>
            <sz val="9"/>
            <color rgb="FF000000"/>
            <rFont val="Arial"/>
            <family val="2"/>
          </rPr>
          <t xml:space="preserve">
</t>
        </r>
        <r>
          <rPr>
            <sz val="9"/>
            <color rgb="FF000000"/>
            <rFont val="Arial"/>
            <family val="2"/>
          </rPr>
          <t xml:space="preserve">
</t>
        </r>
        <r>
          <rPr>
            <u/>
            <sz val="9"/>
            <color rgb="FF000000"/>
            <rFont val="Arial"/>
            <family val="2"/>
          </rPr>
          <t>Définition</t>
        </r>
        <r>
          <rPr>
            <sz val="9"/>
            <color rgb="FF000000"/>
            <rFont val="Arial"/>
            <family val="2"/>
          </rPr>
          <t xml:space="preserve"> :
</t>
        </r>
        <r>
          <rPr>
            <sz val="9"/>
            <color rgb="FF000000"/>
            <rFont val="Arial"/>
            <family val="2"/>
          </rPr>
          <t xml:space="preserve">Il s'agit d'un code permettant d'identifier de manière unique la fiche de métadonnées dans le CEBA.
</t>
        </r>
        <r>
          <rPr>
            <sz val="9"/>
            <color rgb="FF000000"/>
            <rFont val="Arial"/>
            <family val="2"/>
          </rPr>
          <t xml:space="preserve">Ce code n'est jamais modifié, même lors d'une mise à jour.
</t>
        </r>
        <r>
          <rPr>
            <u/>
            <sz val="9"/>
            <color rgb="FF000000"/>
            <rFont val="Arial"/>
            <family val="2"/>
          </rPr>
          <t xml:space="preserve">
</t>
        </r>
        <r>
          <rPr>
            <u/>
            <sz val="9"/>
            <color rgb="FF000000"/>
            <rFont val="Arial"/>
            <family val="2"/>
          </rPr>
          <t>Recommandations</t>
        </r>
        <r>
          <rPr>
            <sz val="9"/>
            <color rgb="FF000000"/>
            <rFont val="Arial"/>
            <family val="2"/>
          </rPr>
          <t xml:space="preserve"> :
</t>
        </r>
        <r>
          <rPr>
            <sz val="9"/>
            <color rgb="FF000000"/>
            <rFont val="Arial"/>
            <family val="2"/>
          </rPr>
          <t xml:space="preserve">Afin que le code identifiant soit unique, nous  recommandons soit d’implémenter un code via un générateur, soit, lorsqu’il existe, de faire figurer le DOI du jeu de données décrit.
</t>
        </r>
        <r>
          <rPr>
            <sz val="9"/>
            <color rgb="FF000000"/>
            <rFont val="Arial"/>
            <family val="2"/>
          </rPr>
          <t xml:space="preserve">On peut utiliser le site suivant pour trouver un identifiant national de l'unité
</t>
        </r>
        <r>
          <rPr>
            <sz val="9"/>
            <color rgb="FF000000"/>
            <rFont val="Arial"/>
            <family val="2"/>
          </rPr>
          <t xml:space="preserve">https://appliweb.dgri.education.fr/rnsr/ChoixCriteres.jsp?PUBLIC=OK
</t>
        </r>
        <r>
          <rPr>
            <sz val="9"/>
            <color rgb="FF000000"/>
            <rFont val="Arial"/>
            <family val="2"/>
          </rPr>
          <t xml:space="preserve">
</t>
        </r>
        <r>
          <rPr>
            <u/>
            <sz val="9"/>
            <color rgb="FF000000"/>
            <rFont val="Arial"/>
            <family val="2"/>
          </rPr>
          <t>Exemple</t>
        </r>
        <r>
          <rPr>
            <sz val="9"/>
            <color rgb="FF000000"/>
            <rFont val="Arial"/>
            <family val="2"/>
          </rPr>
          <t xml:space="preserve"> :
</t>
        </r>
        <r>
          <rPr>
            <sz val="9"/>
            <color rgb="FF000000"/>
            <rFont val="Arial"/>
            <family val="2"/>
          </rPr>
          <t xml:space="preserve">FR180089013-MSHToursUMS1835-PIDUD-OccSolSCOTTours2004-20121031
</t>
        </r>
      </text>
    </comment>
    <comment ref="BA6" authorId="0" shapeId="0" xr:uid="{00000000-0006-0000-0100-000002000000}">
      <text>
        <r>
          <rPr>
            <b/>
            <sz val="9"/>
            <color rgb="FF000000"/>
            <rFont val="Tahoma"/>
            <family val="2"/>
          </rPr>
          <t>Date de création de la fiche</t>
        </r>
        <r>
          <rPr>
            <sz val="9"/>
            <color rgb="FF000000"/>
            <rFont val="Tahoma"/>
            <family val="2"/>
          </rPr>
          <t xml:space="preserve">
</t>
        </r>
        <r>
          <rPr>
            <sz val="9"/>
            <color rgb="FF000000"/>
            <rFont val="Tahoma"/>
            <family val="2"/>
          </rPr>
          <t xml:space="preserve">
</t>
        </r>
        <r>
          <rPr>
            <u/>
            <sz val="9"/>
            <color rgb="FF000000"/>
            <rFont val="Tahoma"/>
            <family val="2"/>
          </rPr>
          <t>Définition :</t>
        </r>
        <r>
          <rPr>
            <sz val="9"/>
            <color rgb="FF000000"/>
            <rFont val="Tahoma"/>
            <family val="2"/>
          </rPr>
          <t xml:space="preserve">
</t>
        </r>
        <r>
          <rPr>
            <sz val="9"/>
            <color rgb="FF000000"/>
            <rFont val="Tahoma"/>
            <family val="2"/>
          </rPr>
          <t xml:space="preserve">Date de création
</t>
        </r>
        <r>
          <rPr>
            <u/>
            <sz val="9"/>
            <color rgb="FF000000"/>
            <rFont val="Tahoma"/>
            <family val="2"/>
          </rPr>
          <t xml:space="preserve">
</t>
        </r>
        <r>
          <rPr>
            <u/>
            <sz val="9"/>
            <color rgb="FF000000"/>
            <rFont val="Tahoma"/>
            <family val="2"/>
          </rPr>
          <t>Recommandations :</t>
        </r>
        <r>
          <rPr>
            <sz val="9"/>
            <color rgb="FF000000"/>
            <rFont val="Tahoma"/>
            <family val="2"/>
          </rPr>
          <t xml:space="preserve">
</t>
        </r>
        <r>
          <rPr>
            <sz val="9"/>
            <color rgb="FF000000"/>
            <rFont val="Tahoma"/>
            <family val="2"/>
          </rPr>
          <t xml:space="preserve">Cette information est généralement générée automatiquement par l’application lors de la création/modification de la fiche.
</t>
        </r>
        <r>
          <rPr>
            <sz val="9"/>
            <color rgb="FF000000"/>
            <rFont val="Tahoma"/>
            <family val="2"/>
          </rPr>
          <t xml:space="preserve">
</t>
        </r>
        <r>
          <rPr>
            <u/>
            <sz val="9"/>
            <color rgb="FF000000"/>
            <rFont val="Tahoma"/>
            <family val="2"/>
          </rPr>
          <t>Exemples :</t>
        </r>
        <r>
          <rPr>
            <sz val="9"/>
            <color rgb="FF000000"/>
            <rFont val="Tahoma"/>
            <family val="2"/>
          </rPr>
          <t xml:space="preserve">
</t>
        </r>
        <r>
          <rPr>
            <sz val="9"/>
            <color rgb="FF000000"/>
            <rFont val="Tahoma"/>
            <family val="2"/>
          </rPr>
          <t xml:space="preserve">Date de la fiche : 2008-10-02 </t>
        </r>
      </text>
    </comment>
    <comment ref="R10" authorId="0" shapeId="0" xr:uid="{00000000-0006-0000-0100-000003000000}">
      <text>
        <r>
          <rPr>
            <b/>
            <sz val="9"/>
            <color rgb="FF000000"/>
            <rFont val="Arial"/>
            <family val="2"/>
          </rPr>
          <t xml:space="preserve">Langue de la métadonnée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Il s’agit de la langue utilisée pour la description de la donnée sur la fiche de métadonnées. 
</t>
        </r>
        <r>
          <rPr>
            <u/>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La valeur est fixée à « fre » puisque c’est la langue la plus communément rencontrée. 
</t>
        </r>
        <r>
          <rPr>
            <sz val="9"/>
            <color rgb="FF000000"/>
            <rFont val="Arial"/>
            <family val="2"/>
          </rPr>
          <t xml:space="preserve">Si la description d’une donnée est disponible en plusieurs langues, il est recommandé de remplir une fiche par langue et de ne pas mélanger les langues au sein de la même fiche.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Langue : « fre » pour français</t>
        </r>
      </text>
    </comment>
    <comment ref="AI10" authorId="0" shapeId="0" xr:uid="{00000000-0006-0000-0100-000004000000}">
      <text>
        <r>
          <rPr>
            <b/>
            <sz val="9"/>
            <color rgb="FF000000"/>
            <rFont val="Arial"/>
            <family val="2"/>
          </rPr>
          <t xml:space="preserve">Statut
</t>
        </r>
        <r>
          <rPr>
            <sz val="9"/>
            <color rgb="FF000000"/>
            <rFont val="Arial"/>
            <family val="2"/>
          </rPr>
          <t xml:space="preserve">
</t>
        </r>
        <r>
          <rPr>
            <u/>
            <sz val="9"/>
            <color rgb="FF000000"/>
            <rFont val="Arial"/>
            <family val="2"/>
          </rPr>
          <t xml:space="preserve">Définition :
</t>
        </r>
        <r>
          <rPr>
            <sz val="9"/>
            <color rgb="FF000000"/>
            <rFont val="Arial"/>
            <family val="2"/>
          </rPr>
          <t xml:space="preserve">Statut du jeu de données ou état d'avancement
</t>
        </r>
        <r>
          <rPr>
            <u/>
            <sz val="9"/>
            <color rgb="FF000000"/>
            <rFont val="Arial"/>
            <family val="2"/>
          </rPr>
          <t xml:space="preserve">
</t>
        </r>
        <r>
          <rPr>
            <u/>
            <sz val="9"/>
            <color rgb="FF000000"/>
            <rFont val="Arial"/>
            <family val="2"/>
          </rPr>
          <t xml:space="preserve">Recommandations :
</t>
        </r>
        <r>
          <rPr>
            <u/>
            <sz val="9"/>
            <color rgb="FF000000"/>
            <rFont val="Arial"/>
            <family val="2"/>
          </rPr>
          <t xml:space="preserve">
</t>
        </r>
        <r>
          <rPr>
            <u/>
            <sz val="9"/>
            <color rgb="FF000000"/>
            <rFont val="Arial"/>
            <family val="2"/>
          </rPr>
          <t xml:space="preserve">Exemple :
</t>
        </r>
        <r>
          <rPr>
            <sz val="9"/>
            <color rgb="FF000000"/>
            <rFont val="Arial"/>
            <family val="2"/>
          </rPr>
          <t>« completed », « historicalArchive », « obsolete », « onGoing », « planned », « required », « underDevelopment », « final », « pending », « retired », « superseded », « tentative », « valid », « accepted », « notAccepted », « withdrawn », « proposed », « deprecated »</t>
        </r>
      </text>
    </comment>
    <comment ref="BA10" authorId="0" shapeId="0" xr:uid="{00000000-0006-0000-0100-000005000000}">
      <text>
        <r>
          <rPr>
            <b/>
            <sz val="9"/>
            <color rgb="FF000000"/>
            <rFont val="Arial"/>
            <family val="2"/>
          </rPr>
          <t xml:space="preserve">Type de donnée décrite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 élément renseigne le type de ressource décrit dans la fiche. 
</t>
        </r>
        <r>
          <rPr>
            <sz val="9"/>
            <color rgb="FF000000"/>
            <rFont val="Arial"/>
            <family val="2"/>
          </rPr>
          <t xml:space="preserve">
</t>
        </r>
        <r>
          <rPr>
            <sz val="9"/>
            <color rgb="FF000000"/>
            <rFont val="Arial"/>
            <family val="2"/>
          </rPr>
          <t xml:space="preserve">La directive européenne INSPIRE concerne trois types de données :
</t>
        </r>
        <r>
          <rPr>
            <sz val="9"/>
            <color rgb="FF000000"/>
            <rFont val="Arial"/>
            <family val="2"/>
          </rPr>
          <t xml:space="preserve">• Les « séries de données géographiques » ou « jeux de données géographiques » correspondant à une compilation, un ensemble, identifiable et cohérent de données géographiques articulées autour d’un thème dominant. Il peut s’agir d’une couche d’information ou d’un ensemble de couches (base de données géographique).
</t>
        </r>
        <r>
          <rPr>
            <sz val="9"/>
            <color rgb="FF000000"/>
            <rFont val="Arial"/>
            <family val="2"/>
          </rPr>
          <t xml:space="preserve">• Les « ensembles de séries de données géographiques » ou « collections de données géographiques » correspondant à une compilation de séries de données géographiques partageant la même spécificité.
</t>
        </r>
        <r>
          <rPr>
            <sz val="9"/>
            <color rgb="FF000000"/>
            <rFont val="Arial"/>
            <family val="2"/>
          </rPr>
          <t xml:space="preserve">• Les « services de données géographiques ». 
</t>
        </r>
        <r>
          <rPr>
            <sz val="9"/>
            <color rgb="FF000000"/>
            <rFont val="Arial"/>
            <family val="2"/>
          </rPr>
          <t xml:space="preserve">
</t>
        </r>
        <r>
          <rPr>
            <sz val="9"/>
            <color rgb="FF000000"/>
            <rFont val="Arial"/>
            <family val="2"/>
          </rPr>
          <t xml:space="preserve">Nous nous occuperons ici uniquement des deux premières catégories qui sont d’ailleurs proposées par défaut dans la liste déroulante.
</t>
        </r>
        <r>
          <rPr>
            <sz val="9"/>
            <color rgb="FF000000"/>
            <rFont val="Arial"/>
            <family val="2"/>
          </rPr>
          <t xml:space="preserve">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Afin de décrire les données à un niveau suffisamment fin (couche d’information de base de données cohérente), la valeur par défaut a été définie à « Jeu de données ».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Type de donnée décrite : </t>
        </r>
        <r>
          <rPr>
            <sz val="10"/>
            <color rgb="FF000000"/>
            <rFont val="Arial"/>
            <family val="2"/>
          </rPr>
          <t>«</t>
        </r>
        <r>
          <rPr>
            <sz val="9"/>
            <color rgb="FF000000"/>
            <rFont val="Arial"/>
            <family val="2"/>
          </rPr>
          <t xml:space="preserve"> datatset </t>
        </r>
        <r>
          <rPr>
            <sz val="10"/>
            <color rgb="FF000000"/>
            <rFont val="Arial"/>
            <family val="2"/>
          </rPr>
          <t>»</t>
        </r>
        <r>
          <rPr>
            <sz val="9"/>
            <color rgb="FF000000"/>
            <rFont val="Arial"/>
            <family val="2"/>
          </rPr>
          <t xml:space="preserve"> pour « jeu de données »
</t>
        </r>
        <r>
          <rPr>
            <sz val="9"/>
            <color rgb="FF000000"/>
            <rFont val="Arial"/>
            <family val="2"/>
          </rPr>
          <t xml:space="preserve">
</t>
        </r>
        <r>
          <rPr>
            <sz val="9"/>
            <color rgb="FF000000"/>
            <rFont val="Arial"/>
            <family val="2"/>
          </rPr>
          <t>La liste déroulante contient des types de données courantes.</t>
        </r>
      </text>
    </comment>
    <comment ref="BA15" authorId="0" shapeId="0" xr:uid="{00000000-0006-0000-0100-000006000000}">
      <text>
        <r>
          <rPr>
            <b/>
            <sz val="9"/>
            <color rgb="FF000000"/>
            <rFont val="Tahoma"/>
            <family val="2"/>
          </rPr>
          <t xml:space="preserve">Contacts pour la fiche de description
</t>
        </r>
        <r>
          <rPr>
            <sz val="9"/>
            <color rgb="FF000000"/>
            <rFont val="Tahoma"/>
            <family val="2"/>
          </rPr>
          <t xml:space="preserve">
</t>
        </r>
        <r>
          <rPr>
            <u/>
            <sz val="9"/>
            <color rgb="FF000000"/>
            <rFont val="Tahoma"/>
            <family val="2"/>
          </rPr>
          <t>Définition :</t>
        </r>
        <r>
          <rPr>
            <sz val="9"/>
            <color rgb="FF000000"/>
            <rFont val="Tahoma"/>
            <family val="2"/>
          </rPr>
          <t xml:space="preserve">
</t>
        </r>
        <r>
          <rPr>
            <sz val="9"/>
            <color rgb="FF000000"/>
            <rFont val="Tahoma"/>
            <family val="2"/>
          </rPr>
          <t xml:space="preserve">Ce groupe de champs permet de connaître la personne ou l’organisme qui a décrit la donnée et réalisé la présente fiche de métadonnées. Il se compose des Nom/Prénom, de la Fonction, du Nom de l’organisme, de l’Adresse, du Code Postal, de la Ville, du Téléphone, de l’Email et du Rôle de la personne à contacter.
</t>
        </r>
        <r>
          <rPr>
            <u/>
            <sz val="9"/>
            <color rgb="FF000000"/>
            <rFont val="Tahoma"/>
            <family val="2"/>
          </rPr>
          <t xml:space="preserve">
</t>
        </r>
        <r>
          <rPr>
            <u/>
            <sz val="9"/>
            <color rgb="FF000000"/>
            <rFont val="Tahoma"/>
            <family val="2"/>
          </rPr>
          <t>Recommandations :</t>
        </r>
        <r>
          <rPr>
            <sz val="9"/>
            <color rgb="FF000000"/>
            <rFont val="Tahoma"/>
            <family val="2"/>
          </rPr>
          <t xml:space="preserve">
</t>
        </r>
        <r>
          <rPr>
            <sz val="9"/>
            <color rgb="FF000000"/>
            <rFont val="Tahoma"/>
            <family val="2"/>
          </rPr>
          <t xml:space="preserve">Le premier contact est figé sur « Point de contact », qui est un élément obligaroire. Il correspond au gestionnaire de la fiche. D’autres contacts peuvent également être ajoutés. Il est recommandé de saisir l’ensemble des informations descriptives du contact, notamment le nom en majuscules et le prénom avec la première lettre en majuscules, la fonction (en précisant, si nécessaire, la direction ou le service dont il dépend), l’organisme (en évitant les sigles), l’adresse mail et le rôle, qui est indispensable. La valeur par défaut du rôle est définie à « Point de contact ».
</t>
        </r>
        <r>
          <rPr>
            <sz val="9"/>
            <color rgb="FF000000"/>
            <rFont val="Tahoma"/>
            <family val="2"/>
          </rPr>
          <t xml:space="preserve">Attention : Pour le « Point de contact », il est déconseillé de fournir une adresse électronique nominative, pas suffisamment pérenne. Les adresses trop génériques (accueil@mnhn.fr) sont également fortement déconseillées.
</t>
        </r>
        <r>
          <rPr>
            <sz val="9"/>
            <color rgb="FF000000"/>
            <rFont val="Tahoma"/>
            <family val="2"/>
          </rPr>
          <t xml:space="preserve">
</t>
        </r>
        <r>
          <rPr>
            <b/>
            <sz val="9"/>
            <color rgb="FF000000"/>
            <rFont val="Tahoma"/>
            <family val="2"/>
          </rPr>
          <t>resourceProvider</t>
        </r>
        <r>
          <rPr>
            <sz val="9"/>
            <color rgb="FF000000"/>
            <rFont val="Tahoma"/>
            <family val="2"/>
          </rPr>
          <t xml:space="preserve"> : Organisme qui fournit la ressource. Acteur qui délivre physiquement la ressource, soit de manière directe au destinataire, soit par l’intermédiaire d’un diffuseur
</t>
        </r>
        <r>
          <rPr>
            <b/>
            <sz val="9"/>
            <color rgb="FF000000"/>
            <rFont val="Tahoma"/>
            <family val="2"/>
          </rPr>
          <t>custodian</t>
        </r>
        <r>
          <rPr>
            <sz val="9"/>
            <color rgb="FF000000"/>
            <rFont val="Tahoma"/>
            <family val="2"/>
          </rPr>
          <t xml:space="preserve"> : Acteur responsable de la gestion et de la mise à jour de la ressource
</t>
        </r>
        <r>
          <rPr>
            <b/>
            <sz val="9"/>
            <color rgb="FF000000"/>
            <rFont val="Tahoma"/>
            <family val="2"/>
          </rPr>
          <t>owner</t>
        </r>
        <r>
          <rPr>
            <sz val="9"/>
            <color rgb="FF000000"/>
            <rFont val="Tahoma"/>
            <family val="2"/>
          </rPr>
          <t xml:space="preserve">: Organisme qui est propriétaire de la ressource / Acteur qui détient les droits patrimoniaux de la ressource
</t>
        </r>
        <r>
          <rPr>
            <b/>
            <sz val="9"/>
            <color rgb="FF000000"/>
            <rFont val="Tahoma"/>
            <family val="2"/>
          </rPr>
          <t>pointOfContact</t>
        </r>
        <r>
          <rPr>
            <sz val="9"/>
            <color rgb="FF000000"/>
            <rFont val="Tahoma"/>
            <family val="2"/>
          </rPr>
          <t xml:space="preserve">: Organisme que l’on peut contacter pour avoir des renseignements détaillés sur la ressource. Acteur à contacter en premier lieu pour obtenir des informations relatives à la ressource
</t>
        </r>
        <r>
          <rPr>
            <b/>
            <sz val="9"/>
            <color rgb="FF000000"/>
            <rFont val="Tahoma"/>
            <family val="2"/>
          </rPr>
          <t>author</t>
        </r>
        <r>
          <rPr>
            <sz val="9"/>
            <color rgb="FF000000"/>
            <rFont val="Tahoma"/>
            <family val="2"/>
          </rPr>
          <t xml:space="preserve"> : Auteur	Organisme  ou personne qui est auteur. Acteur qui dispose des droits moraux relatifs à la ressource
</t>
        </r>
        <r>
          <rPr>
            <b/>
            <sz val="9"/>
            <color rgb="FF000000"/>
            <rFont val="Tahoma"/>
            <family val="2"/>
          </rPr>
          <t>user</t>
        </r>
        <r>
          <rPr>
            <sz val="9"/>
            <color rgb="FF000000"/>
            <rFont val="Tahoma"/>
            <family val="2"/>
          </rPr>
          <t xml:space="preserve"> : Utilisateur	Organisme qui utilise ou a utilisé la ressource
</t>
        </r>
        <r>
          <rPr>
            <b/>
            <sz val="9"/>
            <color rgb="FF000000"/>
            <rFont val="Tahoma"/>
            <family val="2"/>
          </rPr>
          <t>distributor</t>
        </r>
        <r>
          <rPr>
            <sz val="9"/>
            <color rgb="FF000000"/>
            <rFont val="Tahoma"/>
            <family val="2"/>
          </rPr>
          <t xml:space="preserve"> : Organisme qui distribue la ressource. Diffuseur de second niveau de la ressource
</t>
        </r>
        <r>
          <rPr>
            <b/>
            <sz val="9"/>
            <color rgb="FF000000"/>
            <rFont val="Tahoma"/>
            <family val="2"/>
          </rPr>
          <t>originator</t>
        </r>
        <r>
          <rPr>
            <sz val="9"/>
            <color rgb="FF000000"/>
            <rFont val="Tahoma"/>
            <family val="2"/>
          </rPr>
          <t xml:space="preserve"> : Organisme qui  a commandé la ressource. Acteur qui a été habilité à créer la ressource et qui a mis en place les moyens pour la constituer
</t>
        </r>
        <r>
          <rPr>
            <b/>
            <sz val="9"/>
            <color rgb="FF000000"/>
            <rFont val="Tahoma"/>
            <family val="2"/>
          </rPr>
          <t>principalInvestigator</t>
        </r>
        <r>
          <rPr>
            <sz val="9"/>
            <color rgb="FF000000"/>
            <rFont val="Tahoma"/>
            <family val="2"/>
          </rPr>
          <t xml:space="preserve"> : Personne clé pour obtenir des informations sur la ressource et les recherches conduites autour de la ressource. Acteur qui a assuré la réalisation de la ressource éventuellement en faisant appel à des co-traitants ou des sous traitants
</t>
        </r>
        <r>
          <rPr>
            <b/>
            <sz val="9"/>
            <color rgb="FF000000"/>
            <rFont val="Tahoma"/>
            <family val="2"/>
          </rPr>
          <t>processor</t>
        </r>
        <r>
          <rPr>
            <sz val="9"/>
            <color rgb="FF000000"/>
            <rFont val="Tahoma"/>
            <family val="2"/>
          </rPr>
          <t xml:space="preserve"> : Organisme qui a réalisé des traitements sur la ressource. Acteur qui est intervenu lors de la réalisation de la ressource
</t>
        </r>
        <r>
          <rPr>
            <b/>
            <sz val="9"/>
            <color rgb="FF000000"/>
            <rFont val="Tahoma"/>
            <family val="2"/>
          </rPr>
          <t>publisher</t>
        </r>
        <r>
          <rPr>
            <sz val="9"/>
            <color rgb="FF000000"/>
            <rFont val="Tahoma"/>
            <family val="2"/>
          </rPr>
          <t xml:space="preserve"> : Organisme qui assure la publication de la ressource.
</t>
        </r>
        <r>
          <rPr>
            <sz val="9"/>
            <color rgb="FF000000"/>
            <rFont val="Tahoma"/>
            <family val="2"/>
          </rPr>
          <t xml:space="preserve">
</t>
        </r>
        <r>
          <rPr>
            <u/>
            <sz val="9"/>
            <color rgb="FF000000"/>
            <rFont val="Tahoma"/>
            <family val="2"/>
          </rPr>
          <t>Exemple complet :</t>
        </r>
        <r>
          <rPr>
            <sz val="9"/>
            <color rgb="FF000000"/>
            <rFont val="Tahoma"/>
            <family val="2"/>
          </rPr>
          <t xml:space="preserve">
</t>
        </r>
        <r>
          <rPr>
            <sz val="9"/>
            <color rgb="FF000000"/>
            <rFont val="Tahoma"/>
            <family val="2"/>
          </rPr>
          <t xml:space="preserve">• NOM Prénom : DUPONTS Marc
</t>
        </r>
        <r>
          <rPr>
            <sz val="9"/>
            <color rgb="FF000000"/>
            <rFont val="Tahoma"/>
            <family val="2"/>
          </rPr>
          <t xml:space="preserve">• Fonction : Ingénieur d’étude
</t>
        </r>
        <r>
          <rPr>
            <sz val="9"/>
            <color rgb="FF000000"/>
            <rFont val="Tahoma"/>
            <family val="2"/>
          </rPr>
          <t xml:space="preserve">• Organisme : UMR 6533 IN2P3 LPC (Laboratoire de Physique de Clermont)
</t>
        </r>
        <r>
          <rPr>
            <sz val="9"/>
            <color rgb="FF000000"/>
            <rFont val="Tahoma"/>
            <family val="2"/>
          </rPr>
          <t xml:space="preserve">• Adresse : </t>
        </r>
        <r>
          <rPr>
            <sz val="9"/>
            <color rgb="FF000000"/>
            <rFont val="Arial"/>
            <family val="2"/>
          </rPr>
          <t>4 Avenue Blaise Pascal</t>
        </r>
        <r>
          <rPr>
            <sz val="9"/>
            <color rgb="FF000000"/>
            <rFont val="Tahoma"/>
            <family val="2"/>
          </rPr>
          <t xml:space="preserve">
</t>
        </r>
        <r>
          <rPr>
            <sz val="9"/>
            <color rgb="FF000000"/>
            <rFont val="Tahoma"/>
            <family val="2"/>
          </rPr>
          <t xml:space="preserve">• Code postal : </t>
        </r>
        <r>
          <rPr>
            <sz val="9"/>
            <color rgb="FF000000"/>
            <rFont val="Arial"/>
            <family val="2"/>
          </rPr>
          <t>63178</t>
        </r>
        <r>
          <rPr>
            <sz val="9"/>
            <color rgb="FF000000"/>
            <rFont val="Tahoma"/>
            <family val="2"/>
          </rPr>
          <t xml:space="preserve">
</t>
        </r>
        <r>
          <rPr>
            <sz val="9"/>
            <color rgb="FF000000"/>
            <rFont val="Tahoma"/>
            <family val="2"/>
          </rPr>
          <t xml:space="preserve">• Ville : Aubière Cedex
</t>
        </r>
        <r>
          <rPr>
            <sz val="9"/>
            <color rgb="FF000000"/>
            <rFont val="Tahoma"/>
            <family val="2"/>
          </rPr>
          <t xml:space="preserve">• Téléphone : 04 XX XX XX XX
</t>
        </r>
        <r>
          <rPr>
            <sz val="9"/>
            <color rgb="FF000000"/>
            <rFont val="Tahoma"/>
            <family val="2"/>
          </rPr>
          <t xml:space="preserve">• Email : marc.duponts@uca.fr
</t>
        </r>
        <r>
          <rPr>
            <sz val="9"/>
            <color rgb="FF000000"/>
            <rFont val="Tahoma"/>
            <family val="2"/>
          </rPr>
          <t>• Rôle : Point de contact</t>
        </r>
      </text>
    </comment>
    <comment ref="AH71" authorId="0" shapeId="0" xr:uid="{00000000-0006-0000-0100-00000B000000}">
      <text>
        <r>
          <rPr>
            <b/>
            <sz val="9"/>
            <color rgb="FF000000"/>
            <rFont val="Arial"/>
            <family val="2"/>
          </rPr>
          <t xml:space="preserve">Titre de la donnée
</t>
        </r>
        <r>
          <rPr>
            <sz val="9"/>
            <color rgb="FF000000"/>
            <rFont val="Arial"/>
            <family val="2"/>
          </rPr>
          <t xml:space="preserve">
</t>
        </r>
        <r>
          <rPr>
            <u/>
            <sz val="9"/>
            <color rgb="FF000000"/>
            <rFont val="Arial"/>
            <family val="2"/>
          </rPr>
          <t xml:space="preserve">Définition :
</t>
        </r>
        <r>
          <rPr>
            <sz val="9"/>
            <color rgb="FF000000"/>
            <rFont val="Arial"/>
            <family val="2"/>
          </rPr>
          <t>Il s’agit du titre correspondant à un ensemble d’informations permettant d’identifier et de qualifier rapidement la donnée. C’est généralement l’information qui apparaît en premier à la suite des recherches effectuées pour trouver une donnée. Ce titre doit être explicite et définir clairement la donnée s’y rapportant. Ce nom doit être caractéristique et unique. Les acronymes sont déconseillés.</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Il est recommandé de préciser dans ce titre :
</t>
        </r>
        <r>
          <rPr>
            <sz val="9"/>
            <color rgb="FF000000"/>
            <rFont val="Arial"/>
            <family val="2"/>
          </rPr>
          <t xml:space="preserve">• Le type de données (carte, données thématiques, référentiel…)
</t>
        </r>
        <r>
          <rPr>
            <sz val="9"/>
            <color rgb="FF000000"/>
            <rFont val="Arial"/>
            <family val="2"/>
          </rPr>
          <t xml:space="preserve">• Le nom de la donnée, officiel ou habituel, en évitant l’usage d’acronyme non explicité.
</t>
        </r>
        <r>
          <rPr>
            <sz val="9"/>
            <color rgb="FF000000"/>
            <rFont val="Arial"/>
            <family val="2"/>
          </rPr>
          <t xml:space="preserve">• La version ou le millésime de la donnée (année ou date de production).
</t>
        </r>
        <r>
          <rPr>
            <sz val="9"/>
            <color rgb="FF000000"/>
            <rFont val="Arial"/>
            <family val="2"/>
          </rPr>
          <t xml:space="preserve">• Le nom de l’emprise géographique concernée par la donnée.
</t>
        </r>
        <r>
          <rPr>
            <sz val="10"/>
            <color rgb="FF000000"/>
            <rFont val="Arial"/>
            <family val="2"/>
          </rPr>
          <t>• L</t>
        </r>
        <r>
          <rPr>
            <sz val="9"/>
            <color rgb="FF000000"/>
            <rFont val="Arial"/>
            <family val="2"/>
          </rPr>
          <t xml:space="preserve">e nom du projet au cours duquel les données ont été produites (de préférence à la fin)
</t>
        </r>
        <r>
          <rPr>
            <u/>
            <sz val="9"/>
            <color rgb="FF000000"/>
            <rFont val="Arial"/>
            <family val="2"/>
          </rPr>
          <t xml:space="preserve">
</t>
        </r>
        <r>
          <rPr>
            <b/>
            <sz val="9"/>
            <color rgb="FF000000"/>
            <rFont val="Arial"/>
            <family val="2"/>
          </rPr>
          <t xml:space="preserve">Le ttitre ne doit pas contenir plus de 250 caractères
</t>
        </r>
        <r>
          <rPr>
            <u/>
            <sz val="9"/>
            <color rgb="FF000000"/>
            <rFont val="Arial"/>
            <family val="2"/>
          </rPr>
          <t xml:space="preserve">
</t>
        </r>
        <r>
          <rPr>
            <u/>
            <sz val="9"/>
            <color rgb="FF000000"/>
            <rFont val="Arial"/>
            <family val="2"/>
          </rPr>
          <t xml:space="preserve">Exemples :
</t>
        </r>
        <r>
          <rPr>
            <sz val="9"/>
            <color rgb="FF000000"/>
            <rFont val="Arial"/>
            <family val="2"/>
          </rPr>
          <t xml:space="preserve"> « Carte piézométrique de la nappe basse dans la zone de Bregnier-Cordon du 22 au 23/11/1979.
</t>
        </r>
        <r>
          <rPr>
            <sz val="9"/>
            <color rgb="FF000000"/>
            <rFont val="Arial"/>
            <family val="2"/>
          </rPr>
          <t xml:space="preserve">  → « Carte » : type de données
</t>
        </r>
        <r>
          <rPr>
            <sz val="9"/>
            <color rgb="FF000000"/>
            <rFont val="Arial"/>
            <family val="2"/>
          </rPr>
          <t xml:space="preserve">       « piézométrique » : renseigne sur la donnée de façon claire
</t>
        </r>
        <r>
          <rPr>
            <sz val="9"/>
            <color rgb="FF000000"/>
            <rFont val="Arial"/>
            <family val="2"/>
          </rPr>
          <t xml:space="preserve">       « de la nappe basse dans la zone de Bregnier-Cordon » : emprise géographique
</t>
        </r>
        <r>
          <rPr>
            <sz val="9"/>
            <color rgb="FF000000"/>
            <rFont val="Arial"/>
            <family val="2"/>
          </rPr>
          <t xml:space="preserve">       « du 22 au 23/11/1979 » : date de production de la donnée.
</t>
        </r>
      </text>
    </comment>
    <comment ref="BA71" authorId="0" shapeId="0" xr:uid="{00000000-0006-0000-0100-00000C000000}">
      <text>
        <r>
          <rPr>
            <b/>
            <sz val="9"/>
            <color rgb="FF000000"/>
            <rFont val="Arial"/>
            <family val="2"/>
          </rPr>
          <t xml:space="preserve">Type de représentation spatiale
</t>
        </r>
        <r>
          <rPr>
            <u/>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Cette information permet de savoir s’il s’agit de données vecteur, raster, tabulaire, 3D…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Il est conseillé de préciser le type de représentation spatiale (comme un point ou une ligne par exemple) dans le résumé et/ou dans le texte sur la qualité de la donnée. La liste déroulante contient les représentations spatiales proposées.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Type de représentation : « Vecteur »
</t>
        </r>
        <r>
          <rPr>
            <sz val="9"/>
            <color rgb="FF000000"/>
            <rFont val="Arial"/>
            <family val="2"/>
          </rPr>
          <t>Type de représentation : « Raster »</t>
        </r>
      </text>
    </comment>
    <comment ref="AH75" authorId="0" shapeId="0" xr:uid="{00000000-0006-0000-0100-00000D000000}">
      <text>
        <r>
          <rPr>
            <b/>
            <sz val="9"/>
            <color rgb="FF000000"/>
            <rFont val="Arial"/>
            <family val="2"/>
          </rPr>
          <t xml:space="preserve">Identifiant de la donnée
</t>
        </r>
        <r>
          <rPr>
            <b/>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L'identifiant de la fiche parent à laquelle la fiche courante peut être rattachée
</t>
        </r>
        <r>
          <rPr>
            <u/>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FR-1300005457-Live-2002_Orthophoto_IGN_Alsace -2002</t>
        </r>
      </text>
    </comment>
    <comment ref="BA75" authorId="0" shapeId="0" xr:uid="{00000000-0006-0000-0100-00000E000000}">
      <text>
        <r>
          <rPr>
            <b/>
            <sz val="9"/>
            <color rgb="FF000000"/>
            <rFont val="Arial"/>
            <family val="2"/>
          </rPr>
          <t>Représentation de la donnée</t>
        </r>
        <r>
          <rPr>
            <sz val="9"/>
            <color rgb="FF000000"/>
            <rFont val="Arial"/>
            <family val="2"/>
          </rPr>
          <t xml:space="preserve">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Il s'agit de décrire le format des fichiers de données associés, qui peuvent être numérique (Digital) ou être des supports physiques (Hardcopy)</t>
        </r>
        <r>
          <rPr>
            <u/>
            <sz val="9"/>
            <color rgb="FF000000"/>
            <rFont val="Arial"/>
            <family val="2"/>
          </rPr>
          <t xml:space="preserve">
</t>
        </r>
        <r>
          <rPr>
            <u/>
            <sz val="9"/>
            <color rgb="FF000000"/>
            <rFont val="Arial"/>
            <family val="2"/>
          </rPr>
          <t xml:space="preserve">
</t>
        </r>
        <r>
          <rPr>
            <u/>
            <sz val="9"/>
            <color rgb="FF000000"/>
            <rFont val="Arial"/>
            <family val="2"/>
          </rPr>
          <t>Recommandations :</t>
        </r>
        <r>
          <rPr>
            <sz val="9"/>
            <color rgb="FF000000"/>
            <rFont val="Arial"/>
            <family val="2"/>
          </rPr>
          <t xml:space="preserve">
</t>
        </r>
        <r>
          <rPr>
            <u/>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 documentDigital », « mapDigital », « diagramDigital » .
</t>
        </r>
        <r>
          <rPr>
            <sz val="9"/>
            <color rgb="FF000000"/>
            <rFont val="Arial"/>
            <family val="2"/>
          </rPr>
          <t xml:space="preserve">
</t>
        </r>
        <r>
          <rPr>
            <sz val="9"/>
            <color rgb="FF000000"/>
            <rFont val="Arial"/>
            <family val="2"/>
          </rPr>
          <t xml:space="preserve">Le plus courrant est « tableDigital » indiquant que les données sont organisées, par exemple en colonnes
</t>
        </r>
      </text>
    </comment>
    <comment ref="BA79" authorId="0" shapeId="0" xr:uid="{00000000-0006-0000-0100-00000F000000}">
      <text>
        <r>
          <rPr>
            <b/>
            <sz val="9"/>
            <color rgb="FF000000"/>
            <rFont val="Arial"/>
            <family val="2"/>
          </rPr>
          <t xml:space="preserve">Résumé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Le résumé permet de décrire la donnée en lui attribuant une définition officielle, quand elle existe, ou, le cas échéant, une définition commune afin de la rendre compréhensible par l’utilisateur. Il s’agit en particulier de définir au mieux l’information ou le phénomène représenté. C’est un élément indispensable de la fiche de description.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Toute information vous semblant intéressante pour la contextualisation de la donnée est souhaitable. Ces précisions permettront de comprendre au mieux le jeu de données et plus il y aura d’indication et mieux la donnée sera comprise dans son ensemble. </t>
        </r>
      </text>
    </comment>
    <comment ref="BA85" authorId="0" shapeId="0" xr:uid="{00000000-0006-0000-0100-000010000000}">
      <text>
        <r>
          <rPr>
            <b/>
            <sz val="9"/>
            <color rgb="FF000000"/>
            <rFont val="Arial"/>
            <family val="2"/>
          </rPr>
          <t xml:space="preserve">Dates et rythme de mise à jour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Ces informations permettent de préciser une ou plusieurs dates représentatives de la vie de la donnée :
</t>
        </r>
        <r>
          <rPr>
            <sz val="9"/>
            <color rgb="FF000000"/>
            <rFont val="Arial"/>
            <family val="2"/>
          </rPr>
          <t xml:space="preserve">• </t>
        </r>
        <r>
          <rPr>
            <i/>
            <sz val="9"/>
            <color rgb="FF000000"/>
            <rFont val="Arial"/>
            <family val="2"/>
          </rPr>
          <t>Création :</t>
        </r>
        <r>
          <rPr>
            <sz val="9"/>
            <color rgb="FF000000"/>
            <rFont val="Arial"/>
            <family val="2"/>
          </rPr>
          <t xml:space="preserve"> il s’agit de la date à laquelle a été créée la donnée.
</t>
        </r>
        <r>
          <rPr>
            <sz val="9"/>
            <color rgb="FF000000"/>
            <rFont val="Arial"/>
            <family val="2"/>
          </rPr>
          <t xml:space="preserve">• </t>
        </r>
        <r>
          <rPr>
            <i/>
            <sz val="9"/>
            <color rgb="FF000000"/>
            <rFont val="Arial"/>
            <family val="2"/>
          </rPr>
          <t>Publication :</t>
        </r>
        <r>
          <rPr>
            <sz val="9"/>
            <color rgb="FF000000"/>
            <rFont val="Arial"/>
            <family val="2"/>
          </rPr>
          <t xml:space="preserve"> il s’agit de la date de la publication ou de la diffusion de la donnée.
</t>
        </r>
        <r>
          <rPr>
            <sz val="9"/>
            <color rgb="FF000000"/>
            <rFont val="Arial"/>
            <family val="2"/>
          </rPr>
          <t xml:space="preserve">• </t>
        </r>
        <r>
          <rPr>
            <i/>
            <sz val="9"/>
            <color rgb="FF000000"/>
            <rFont val="Arial"/>
            <family val="2"/>
          </rPr>
          <t>Mise à jour :</t>
        </r>
        <r>
          <rPr>
            <sz val="9"/>
            <color rgb="FF000000"/>
            <rFont val="Arial"/>
            <family val="2"/>
          </rPr>
          <t xml:space="preserve"> il s’agit de la date de la dernière mise à jour ou de la dernière version de la donnée.
</t>
        </r>
        <r>
          <rPr>
            <sz val="9"/>
            <color rgb="FF000000"/>
            <rFont val="Arial"/>
            <family val="2"/>
          </rPr>
          <t xml:space="preserve">• </t>
        </r>
        <r>
          <rPr>
            <i/>
            <sz val="9"/>
            <color rgb="FF000000"/>
            <rFont val="Arial"/>
            <family val="2"/>
          </rPr>
          <t>Rythme :</t>
        </r>
        <r>
          <rPr>
            <sz val="9"/>
            <color rgb="FF000000"/>
            <rFont val="Arial"/>
            <family val="2"/>
          </rPr>
          <t xml:space="preserve"> il s’agit de la fréquence de la mise à jour.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Une date au moins doit être renseignée. A minima, ce sera la date de création. La date de mise à jour, ou dernière version, n’a de sens que si elle est couplée à la date de création. Dans le cadre d’une donnée « vivante », c’est-à-dire une donnée qui se complète ou se met à jour très régulièrement (tous les jours ou plusieurs fois par semaine), il est alors préférable de remplir de façon précise l’information sur le « Rythme de la mise à jour » qui fait l’objet du paragraphe suivant. Il est néanmoins recommandé d’indiquer la date de création initiale qui reste inchangée pendant toute la vie de la donnée. Si la fréquence de mise à jour prévue n’est pas disponible dans la liste, utiliser la valeur « Inconnu ». Si aucun changement n’est programmé, sélectionner alors « Non planifié » dans le menu déroulant. La valeur par défaut de cette liste est « Inconnu ».
</t>
        </r>
        <r>
          <rPr>
            <sz val="9"/>
            <color rgb="FF000000"/>
            <rFont val="Arial"/>
            <family val="2"/>
          </rPr>
          <t xml:space="preserve">Attention : La date de création est celle de la création de la donnée et non celle de la création de la métadonnée.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Date de création : 1981-07-23 → La date est toujours proposée sous cette forme, avec des tirets (touche 6 du clavier) comme élément séparateur.
</t>
        </r>
        <r>
          <rPr>
            <sz val="9"/>
            <color rgb="FF000000"/>
            <rFont val="Arial"/>
            <family val="2"/>
          </rPr>
          <t>Rythme de mise à jour : En continu.</t>
        </r>
      </text>
    </comment>
    <comment ref="BA89" authorId="0" shapeId="0" xr:uid="{00000000-0006-0000-0100-000011000000}">
      <text>
        <r>
          <rPr>
            <b/>
            <sz val="9"/>
            <color rgb="FF000000"/>
            <rFont val="Arial"/>
            <family val="2"/>
          </rPr>
          <t xml:space="preserve">Etendue temporelle :
</t>
        </r>
        <r>
          <rPr>
            <b/>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L’étendue temporelle définit la période de temps couverte par la donnée. C’est un indicateur de l’actualité de cette dernière. Cette période peut être exprimée de l’une ou l’autre des deux manières suivantes :
</t>
        </r>
        <r>
          <rPr>
            <sz val="9"/>
            <color rgb="FF000000"/>
            <rFont val="Arial"/>
            <family val="2"/>
          </rPr>
          <t xml:space="preserve">• Une date déterminée
</t>
        </r>
        <r>
          <rPr>
            <sz val="9"/>
            <color rgb="FF000000"/>
            <rFont val="Arial"/>
            <family val="2"/>
          </rPr>
          <t xml:space="preserve">• Un intervalle de dates exprimé par une date de début et de fin.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Comme pour les autres champs relatifs à une date, cette dernière sera exprimée de la façon suivante : année- mois en chiffres- jour en chiffres avec un tiret (touche 6 du clavier) comme élément séparateur. Pour les étendues temporelles, le système de référence par défaut est le calendrier grégorien. Si toutefois un autre système était utilisé (comme les ères géologiques par exemple), l’indiquer dans le champ « Description ».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Date de début : 2009-10-15
</t>
        </r>
        <r>
          <rPr>
            <sz val="9"/>
            <color rgb="FF000000"/>
            <rFont val="Arial"/>
            <family val="2"/>
          </rPr>
          <t>Date de fin : 2009-11-01</t>
        </r>
      </text>
    </comment>
    <comment ref="BA93" authorId="0" shapeId="0" xr:uid="{D1B97E12-D616-4DF2-A935-5BDE3869CBC8}">
      <text>
        <r>
          <rPr>
            <b/>
            <sz val="9"/>
            <color rgb="FF000000"/>
            <rFont val="Arial"/>
            <family val="2"/>
          </rPr>
          <t xml:space="preserve">Emprise géographique
</t>
        </r>
        <r>
          <rPr>
            <u/>
            <sz val="9"/>
            <color rgb="FF000000"/>
            <rFont val="Arial"/>
            <family val="2"/>
          </rPr>
          <t xml:space="preserve">
</t>
        </r>
        <r>
          <rPr>
            <u/>
            <sz val="9"/>
            <color rgb="FF000000"/>
            <rFont val="Arial"/>
            <family val="2"/>
          </rPr>
          <t xml:space="preserve">Définition :
</t>
        </r>
        <r>
          <rPr>
            <sz val="9"/>
            <color rgb="FF000000"/>
            <rFont val="Arial"/>
            <family val="2"/>
          </rPr>
          <t xml:space="preserve">Ces champs permettent d’indiquer l’emprise géographique explorée où des informations ont été recueillies pour constituer la donnée. Il s’agit d’un rectangle de délimitation intégrant la zone d’étude dans laquelle les données ont été identifiées et localisées. Les coordonnées de ce rectangle doivent être exprimées dans un système de projection cartographique qui est le WGS 84 (World Geodetic System 1984) en degrés décimaux, avec une précision d’au moins deux décimales, avec le méridien de Greenwich comme méridien d’origine. Une emprise est ainsi constituée :
</t>
        </r>
        <r>
          <rPr>
            <sz val="9"/>
            <color rgb="FF000000"/>
            <rFont val="Arial"/>
            <family val="2"/>
          </rPr>
          <t xml:space="preserve">• d’un nom la qualifiant (commune, nom d’une réserve naturelle…) lorsque cette information est possible
</t>
        </r>
        <r>
          <rPr>
            <sz val="9"/>
            <color rgb="FF000000"/>
            <rFont val="Arial"/>
            <family val="2"/>
          </rPr>
          <t>• de quatre coordonnées précisant les longitudes et latitudes</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L’emprise géographique doit englober l’étendue du territoire pour lequel le producteur garantit la connaissance et la saisie de l’information fournie. L’absence vérifiée d’éléments sur un territoire constitue une information en soi ; ainsi, le rectangle englobant peut parfois couvrir une zone bien plus large que l’emprise des données elles-mêmes. Cependant, dans un souci de qualité et de précision de la description, le rectangle de délimitation doit être le plus ajusté afin de délimiter le plus fidèlement possible la donnée décrite. 
</t>
        </r>
        <r>
          <rPr>
            <sz val="9"/>
            <color rgb="FF000000"/>
            <rFont val="Arial"/>
            <family val="2"/>
          </rPr>
          <t xml:space="preserve">
</t>
        </r>
        <r>
          <rPr>
            <sz val="9"/>
            <color rgb="FF000000"/>
            <rFont val="Arial"/>
            <family val="2"/>
          </rPr>
          <t xml:space="preserve">Il est possible d'utiliser les sites web suivant pour définir/vérifier les données saisies :
</t>
        </r>
        <r>
          <rPr>
            <sz val="9"/>
            <color rgb="FF000000"/>
            <rFont val="Arial"/>
            <family val="2"/>
          </rPr>
          <t xml:space="preserve"> - https://clydedacruz.github.io/openstreetmap-wkt-playground/
</t>
        </r>
        <r>
          <rPr>
            <sz val="9"/>
            <color rgb="FF000000"/>
            <rFont val="Arial"/>
            <family val="2"/>
          </rPr>
          <t xml:space="preserve"> - https://epsg.io/map#srs=4326&amp;x=0.000000&amp;y=0.000000&amp;z=2&amp;layer=streets</t>
        </r>
        <r>
          <rPr>
            <u/>
            <sz val="9"/>
            <color rgb="FF000000"/>
            <rFont val="Arial"/>
            <family val="2"/>
          </rPr>
          <t xml:space="preserve">
</t>
        </r>
        <r>
          <rPr>
            <u/>
            <sz val="9"/>
            <color rgb="FF000000"/>
            <rFont val="Arial"/>
            <family val="2"/>
          </rPr>
          <t xml:space="preserve">
</t>
        </r>
        <r>
          <rPr>
            <u/>
            <sz val="9"/>
            <color rgb="FF000000"/>
            <rFont val="Arial"/>
            <family val="2"/>
          </rPr>
          <t xml:space="preserve">Exemple :
</t>
        </r>
        <r>
          <rPr>
            <sz val="9"/>
            <color rgb="FF000000"/>
            <rFont val="Arial"/>
            <family val="2"/>
          </rPr>
          <t xml:space="preserve">Nom : Strasbourg
</t>
        </r>
        <r>
          <rPr>
            <sz val="9"/>
            <color rgb="FF000000"/>
            <rFont val="Arial"/>
            <family val="2"/>
          </rPr>
          <t xml:space="preserve">Longitude Est : 7.84
</t>
        </r>
        <r>
          <rPr>
            <sz val="9"/>
            <color rgb="FF000000"/>
            <rFont val="Arial"/>
            <family val="2"/>
          </rPr>
          <t xml:space="preserve">Longitude Ouest : 7.69
</t>
        </r>
        <r>
          <rPr>
            <sz val="9"/>
            <color rgb="FF000000"/>
            <rFont val="Arial"/>
            <family val="2"/>
          </rPr>
          <t xml:space="preserve">Latitude Nord : 48.65
</t>
        </r>
        <r>
          <rPr>
            <sz val="9"/>
            <color rgb="FF000000"/>
            <rFont val="Arial"/>
            <family val="2"/>
          </rPr>
          <t>Latitude Sud : 48.49</t>
        </r>
      </text>
    </comment>
    <comment ref="BA100" authorId="0" shapeId="0" xr:uid="{00000000-0006-0000-0100-000013000000}">
      <text>
        <r>
          <rPr>
            <b/>
            <sz val="9"/>
            <color rgb="FF000000"/>
            <rFont val="Arial"/>
            <family val="2"/>
          </rPr>
          <t xml:space="preserve">Système de projection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Cette information renseigne sur le ou les systèmes de projection dans lesquels sont disponibles les données décrites. 
</t>
        </r>
        <r>
          <rPr>
            <sz val="9"/>
            <color rgb="FF000000"/>
            <rFont val="Arial"/>
            <family val="2"/>
          </rPr>
          <t xml:space="preserve">
</t>
        </r>
        <r>
          <rPr>
            <sz val="9"/>
            <color rgb="FF000000"/>
            <rFont val="Arial"/>
            <family val="2"/>
          </rPr>
          <t xml:space="preserve">Certaines projections courantes sont :
</t>
        </r>
        <r>
          <rPr>
            <sz val="9"/>
            <color rgb="FF000000"/>
            <rFont val="Arial"/>
            <family val="2"/>
          </rPr>
          <t xml:space="preserve">
</t>
        </r>
        <r>
          <rPr>
            <sz val="10"/>
            <color rgb="FF000000"/>
            <rFont val="Arial"/>
            <family val="2"/>
          </rPr>
          <t>RGF93/CC48 - EPSG 3948</t>
        </r>
        <r>
          <rPr>
            <sz val="9"/>
            <color rgb="FF000000"/>
            <rFont val="Arial"/>
            <family val="2"/>
          </rPr>
          <t xml:space="preserve"> 
</t>
        </r>
        <r>
          <rPr>
            <sz val="10"/>
            <color rgb="FF000000"/>
            <rFont val="Arial"/>
            <family val="2"/>
          </rPr>
          <t>RGF93/Lambert-93 - EPSG 2154</t>
        </r>
        <r>
          <rPr>
            <sz val="9"/>
            <color rgb="FF000000"/>
            <rFont val="Arial"/>
            <family val="2"/>
          </rPr>
          <t xml:space="preserve"> 
</t>
        </r>
        <r>
          <rPr>
            <sz val="10"/>
            <color rgb="FF000000"/>
            <rFont val="Arial"/>
            <family val="2"/>
          </rPr>
          <t>WGS 84 / World - EPSG 4326</t>
        </r>
        <r>
          <rPr>
            <sz val="9"/>
            <color rgb="FF000000"/>
            <rFont val="Arial"/>
            <family val="2"/>
          </rPr>
          <t xml:space="preserve"> 
</t>
        </r>
        <r>
          <rPr>
            <sz val="10"/>
            <color rgb="FF000000"/>
            <rFont val="Arial"/>
            <family val="2"/>
          </rPr>
          <t>NTF (Paris) / Lambert Nord France - EPSG 27561</t>
        </r>
        <r>
          <rPr>
            <sz val="9"/>
            <color rgb="FF000000"/>
            <rFont val="Arial"/>
            <family val="2"/>
          </rPr>
          <t xml:space="preserve"> 
</t>
        </r>
        <r>
          <rPr>
            <sz val="10"/>
            <color rgb="FF000000"/>
            <rFont val="Arial"/>
            <family val="2"/>
          </rPr>
          <t>NTF (Paris) / Lambert zone I - EPSG 27571</t>
        </r>
        <r>
          <rPr>
            <sz val="9"/>
            <color rgb="FF000000"/>
            <rFont val="Arial"/>
            <family val="2"/>
          </rPr>
          <t xml:space="preserve"> 
</t>
        </r>
        <r>
          <rPr>
            <sz val="10"/>
            <color rgb="FF000000"/>
            <rFont val="Arial"/>
            <family val="2"/>
          </rPr>
          <t>NTF (Paris) / Lambert zone II - EPSG 27572</t>
        </r>
        <r>
          <rPr>
            <sz val="9"/>
            <color rgb="FF000000"/>
            <rFont val="Arial"/>
            <family val="2"/>
          </rPr>
          <t xml:space="preserve"> 
</t>
        </r>
        <r>
          <rPr>
            <sz val="10"/>
            <color rgb="FF000000"/>
            <rFont val="Arial"/>
            <family val="2"/>
          </rPr>
          <t>WGS 84 / UTM zone 31N - EPSG 32631</t>
        </r>
        <r>
          <rPr>
            <sz val="9"/>
            <color rgb="FF000000"/>
            <rFont val="Arial"/>
            <family val="2"/>
          </rPr>
          <t xml:space="preserve"> 
</t>
        </r>
        <r>
          <rPr>
            <sz val="10"/>
            <color rgb="FF000000"/>
            <rFont val="Arial"/>
            <family val="2"/>
          </rPr>
          <t>WGS 84 / UTM zone 32N - EPSG 32632</t>
        </r>
        <r>
          <rPr>
            <sz val="9"/>
            <color rgb="FF000000"/>
            <rFont val="Arial"/>
            <family val="2"/>
          </rPr>
          <t xml:space="preserve"> 
</t>
        </r>
        <r>
          <rPr>
            <sz val="9"/>
            <color rgb="FF000000"/>
            <rFont val="Arial"/>
            <family val="2"/>
          </rPr>
          <t xml:space="preserve">
</t>
        </r>
        <r>
          <rPr>
            <sz val="9"/>
            <color rgb="FF000000"/>
            <rFont val="Arial"/>
            <family val="2"/>
          </rPr>
          <t xml:space="preserve">En cas de doute, vous pouvez consulter le site suivant pour bien identifier le système de projection :
</t>
        </r>
        <r>
          <rPr>
            <sz val="9"/>
            <color rgb="FF000000"/>
            <rFont val="Arial"/>
            <family val="2"/>
          </rPr>
          <t xml:space="preserve">https://spatialreference.org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Toute donnée échangeable devrait au moins être disponible en Lambert 93.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Numéro du système de projection : « 2154 »</t>
        </r>
      </text>
    </comment>
    <comment ref="BA106" authorId="0" shapeId="0" xr:uid="{00000000-0006-0000-0100-000014000000}">
      <text>
        <r>
          <rPr>
            <b/>
            <sz val="9"/>
            <color rgb="FF000000"/>
            <rFont val="Arial"/>
            <family val="2"/>
          </rPr>
          <t xml:space="preserve">Catégories internationales
</t>
        </r>
        <r>
          <rPr>
            <u/>
            <sz val="9"/>
            <color rgb="FF000000"/>
            <rFont val="Arial"/>
            <family val="2"/>
          </rPr>
          <t xml:space="preserve">
</t>
        </r>
        <r>
          <rPr>
            <u/>
            <sz val="9"/>
            <color rgb="FF000000"/>
            <rFont val="Arial"/>
            <family val="2"/>
          </rPr>
          <t xml:space="preserve">Définition :
</t>
        </r>
        <r>
          <rPr>
            <sz val="9"/>
            <color rgb="FF000000"/>
            <rFont val="Arial"/>
            <family val="2"/>
          </rPr>
          <t>Ce champ permet de classer la donnée dans une ou plusieurs catégories d’une liste fermée et internationale, facilitant ainsi les recherches sur la donnée. Il est important d’associer cette dernière à la ou les thématiques les plus pertinentes.</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Il est recommandé de n’indiquer qu’une seule catégorie, sauf rares exceptions. Il est également important de veiller à la cohérence avec le champ suivant (Thèmes INSPIRE). La liste des valeurs proposées est celle de la norme ISO19115, reprise ci-après : 
</t>
        </r>
        <r>
          <rPr>
            <sz val="9"/>
            <color rgb="FF000000"/>
            <rFont val="Arial"/>
            <family val="2"/>
          </rPr>
          <t xml:space="preserve">• Agriculture
</t>
        </r>
        <r>
          <rPr>
            <sz val="9"/>
            <color rgb="FF000000"/>
            <rFont val="Arial"/>
            <family val="2"/>
          </rPr>
          <t xml:space="preserve">• Flore et faune
</t>
        </r>
        <r>
          <rPr>
            <sz val="9"/>
            <color rgb="FF000000"/>
            <rFont val="Arial"/>
            <family val="2"/>
          </rPr>
          <t xml:space="preserve">• Limites politiques et administratives
</t>
        </r>
        <r>
          <rPr>
            <sz val="9"/>
            <color rgb="FF000000"/>
            <rFont val="Arial"/>
            <family val="2"/>
          </rPr>
          <t xml:space="preserve">• Climatologie, météorologie
</t>
        </r>
        <r>
          <rPr>
            <sz val="9"/>
            <color rgb="FF000000"/>
            <rFont val="Arial"/>
            <family val="2"/>
          </rPr>
          <t xml:space="preserve">• Economie
</t>
        </r>
        <r>
          <rPr>
            <sz val="9"/>
            <color rgb="FF000000"/>
            <rFont val="Arial"/>
            <family val="2"/>
          </rPr>
          <t xml:space="preserve">• Topographie
</t>
        </r>
        <r>
          <rPr>
            <sz val="9"/>
            <color rgb="FF000000"/>
            <rFont val="Arial"/>
            <family val="2"/>
          </rPr>
          <t xml:space="preserve">• Ressources et gestion de l’environnement
</t>
        </r>
        <r>
          <rPr>
            <sz val="9"/>
            <color rgb="FF000000"/>
            <rFont val="Arial"/>
            <family val="2"/>
          </rPr>
          <t xml:space="preserve">• Géosciences
</t>
        </r>
        <r>
          <rPr>
            <sz val="9"/>
            <color rgb="FF000000"/>
            <rFont val="Arial"/>
            <family val="2"/>
          </rPr>
          <t xml:space="preserve">• Santé
</t>
        </r>
        <r>
          <rPr>
            <sz val="9"/>
            <color rgb="FF000000"/>
            <rFont val="Arial"/>
            <family val="2"/>
          </rPr>
          <t xml:space="preserve">• Carte de référence de la couverture terrestre
</t>
        </r>
        <r>
          <rPr>
            <sz val="9"/>
            <color rgb="FF000000"/>
            <rFont val="Arial"/>
            <family val="2"/>
          </rPr>
          <t xml:space="preserve">• Infrastructures militaires
</t>
        </r>
        <r>
          <rPr>
            <sz val="9"/>
            <color rgb="FF000000"/>
            <rFont val="Arial"/>
            <family val="2"/>
          </rPr>
          <t xml:space="preserve">• Hydrographie
</t>
        </r>
        <r>
          <rPr>
            <sz val="9"/>
            <color rgb="FF000000"/>
            <rFont val="Arial"/>
            <family val="2"/>
          </rPr>
          <t xml:space="preserve">• Localisant
</t>
        </r>
        <r>
          <rPr>
            <sz val="9"/>
            <color rgb="FF000000"/>
            <rFont val="Arial"/>
            <family val="2"/>
          </rPr>
          <t xml:space="preserve">• Océans
</t>
        </r>
        <r>
          <rPr>
            <sz val="9"/>
            <color rgb="FF000000"/>
            <rFont val="Arial"/>
            <family val="2"/>
          </rPr>
          <t xml:space="preserve">• Planification et aménagement du territoire
</t>
        </r>
        <r>
          <rPr>
            <sz val="9"/>
            <color rgb="FF000000"/>
            <rFont val="Arial"/>
            <family val="2"/>
          </rPr>
          <t xml:space="preserve">• Société
</t>
        </r>
        <r>
          <rPr>
            <sz val="9"/>
            <color rgb="FF000000"/>
            <rFont val="Arial"/>
            <family val="2"/>
          </rPr>
          <t xml:space="preserve">• Aménagements urbains
</t>
        </r>
        <r>
          <rPr>
            <sz val="9"/>
            <color rgb="FF000000"/>
            <rFont val="Arial"/>
            <family val="2"/>
          </rPr>
          <t xml:space="preserve">• Infrastructures de transport
</t>
        </r>
        <r>
          <rPr>
            <sz val="9"/>
            <color rgb="FF000000"/>
            <rFont val="Arial"/>
            <family val="2"/>
          </rPr>
          <t>• Réseaux de télécommunication, d’énergie</t>
        </r>
        <r>
          <rPr>
            <u/>
            <sz val="9"/>
            <color rgb="FF000000"/>
            <rFont val="Arial"/>
            <family val="2"/>
          </rPr>
          <t xml:space="preserve">
</t>
        </r>
        <r>
          <rPr>
            <u/>
            <sz val="9"/>
            <color rgb="FF000000"/>
            <rFont val="Arial"/>
            <family val="2"/>
          </rPr>
          <t xml:space="preserve">
</t>
        </r>
        <r>
          <rPr>
            <u/>
            <sz val="9"/>
            <color rgb="FF000000"/>
            <rFont val="Arial"/>
            <family val="2"/>
          </rPr>
          <t xml:space="preserve">Exemple :
</t>
        </r>
        <r>
          <rPr>
            <sz val="9"/>
            <color rgb="FF000000"/>
            <rFont val="Arial"/>
            <family val="2"/>
          </rPr>
          <t>Catégorie internationale : « environment »</t>
        </r>
      </text>
    </comment>
    <comment ref="BA114" authorId="0" shapeId="0" xr:uid="{00000000-0006-0000-0100-000015000000}">
      <text>
        <r>
          <rPr>
            <b/>
            <sz val="8"/>
            <color rgb="FF000000"/>
            <rFont val="Arial"/>
            <family val="2"/>
          </rPr>
          <t xml:space="preserve">Thèmes INSPIRE
</t>
        </r>
        <r>
          <rPr>
            <b/>
            <sz val="8"/>
            <color rgb="FF000000"/>
            <rFont val="Arial"/>
            <family val="2"/>
          </rPr>
          <t xml:space="preserve">
</t>
        </r>
        <r>
          <rPr>
            <u/>
            <sz val="8"/>
            <color rgb="FF000000"/>
            <rFont val="Arial"/>
            <family val="2"/>
          </rPr>
          <t>Définition :</t>
        </r>
        <r>
          <rPr>
            <sz val="8"/>
            <color rgb="FF000000"/>
            <rFont val="Arial"/>
            <family val="2"/>
          </rPr>
          <t xml:space="preserve">
</t>
        </r>
        <r>
          <rPr>
            <sz val="8"/>
            <color rgb="FF000000"/>
            <rFont val="Arial"/>
            <family val="2"/>
          </rPr>
          <t xml:space="preserve">Ce champ permet de classer la donnée dans un ou plusieurs thèmes d’une liste fermée de valeurs définies au niveau européen via la directive INSPIRE, facilitant ainsi les recherches sur la donnée. Il est important d’associer cette dernière à la ou les thématiques les plus pertinentes.
</t>
        </r>
        <r>
          <rPr>
            <u/>
            <sz val="8"/>
            <color rgb="FF000000"/>
            <rFont val="Arial"/>
            <family val="2"/>
          </rPr>
          <t xml:space="preserve">
</t>
        </r>
        <r>
          <rPr>
            <u/>
            <sz val="8"/>
            <color rgb="FF000000"/>
            <rFont val="Arial"/>
            <family val="2"/>
          </rPr>
          <t>Recommandations :</t>
        </r>
        <r>
          <rPr>
            <sz val="8"/>
            <color rgb="FF000000"/>
            <rFont val="Arial"/>
            <family val="2"/>
          </rPr>
          <t xml:space="preserve">
</t>
        </r>
        <r>
          <rPr>
            <sz val="8"/>
            <color rgb="FF000000"/>
            <rFont val="Arial"/>
            <family val="2"/>
          </rPr>
          <t xml:space="preserve">Dans la mesure du possible, il est conseillé de n’indiquer qu’un seul thème, sauf rares exceptions. Il est également important de veiller à la cohérence avec le champ précédent (Catégories internationales). La liste des valeurs proposées est celle définie par la directive INSPIRE, s’appuyant sur le thesaurus GEMET des thèmes INSPIRE :
</t>
        </r>
        <r>
          <rPr>
            <sz val="8"/>
            <color rgb="FF000000"/>
            <rFont val="Arial"/>
            <family val="2"/>
          </rPr>
          <t xml:space="preserve">• Référentiels de coordonnées
</t>
        </r>
        <r>
          <rPr>
            <sz val="8"/>
            <color rgb="FF000000"/>
            <rFont val="Arial"/>
            <family val="2"/>
          </rPr>
          <t xml:space="preserve">• Systèmes de maillage géographique
</t>
        </r>
        <r>
          <rPr>
            <sz val="8"/>
            <color rgb="FF000000"/>
            <rFont val="Arial"/>
            <family val="2"/>
          </rPr>
          <t xml:space="preserve">• Dénominations géographiques
</t>
        </r>
        <r>
          <rPr>
            <sz val="8"/>
            <color rgb="FF000000"/>
            <rFont val="Arial"/>
            <family val="2"/>
          </rPr>
          <t xml:space="preserve">• Unités administratives
</t>
        </r>
        <r>
          <rPr>
            <sz val="8"/>
            <color rgb="FF000000"/>
            <rFont val="Arial"/>
            <family val="2"/>
          </rPr>
          <t xml:space="preserve">• Adresses
</t>
        </r>
        <r>
          <rPr>
            <sz val="8"/>
            <color rgb="FF000000"/>
            <rFont val="Arial"/>
            <family val="2"/>
          </rPr>
          <t xml:space="preserve">• Parcelles cadastrales
</t>
        </r>
        <r>
          <rPr>
            <sz val="8"/>
            <color rgb="FF000000"/>
            <rFont val="Arial"/>
            <family val="2"/>
          </rPr>
          <t xml:space="preserve">• Réseaux de transport
</t>
        </r>
        <r>
          <rPr>
            <sz val="8"/>
            <color rgb="FF000000"/>
            <rFont val="Arial"/>
            <family val="2"/>
          </rPr>
          <t xml:space="preserve">• Hydrographie
</t>
        </r>
        <r>
          <rPr>
            <sz val="8"/>
            <color rgb="FF000000"/>
            <rFont val="Arial"/>
            <family val="2"/>
          </rPr>
          <t xml:space="preserve">• Sites protégés
</t>
        </r>
        <r>
          <rPr>
            <sz val="8"/>
            <color rgb="FF000000"/>
            <rFont val="Arial"/>
            <family val="2"/>
          </rPr>
          <t xml:space="preserve">• Altitude
</t>
        </r>
        <r>
          <rPr>
            <sz val="8"/>
            <color rgb="FF000000"/>
            <rFont val="Arial"/>
            <family val="2"/>
          </rPr>
          <t xml:space="preserve">• Occupation des terres
</t>
        </r>
        <r>
          <rPr>
            <sz val="8"/>
            <color rgb="FF000000"/>
            <rFont val="Arial"/>
            <family val="2"/>
          </rPr>
          <t xml:space="preserve">• Ortho-imagerie
</t>
        </r>
        <r>
          <rPr>
            <sz val="8"/>
            <color rgb="FF000000"/>
            <rFont val="Arial"/>
            <family val="2"/>
          </rPr>
          <t xml:space="preserve">• Géologie
</t>
        </r>
        <r>
          <rPr>
            <sz val="8"/>
            <color rgb="FF000000"/>
            <rFont val="Arial"/>
            <family val="2"/>
          </rPr>
          <t xml:space="preserve">• Unités statistiques
</t>
        </r>
        <r>
          <rPr>
            <sz val="8"/>
            <color rgb="FF000000"/>
            <rFont val="Arial"/>
            <family val="2"/>
          </rPr>
          <t xml:space="preserve">• Bâtiments
</t>
        </r>
        <r>
          <rPr>
            <sz val="8"/>
            <color rgb="FF000000"/>
            <rFont val="Arial"/>
            <family val="2"/>
          </rPr>
          <t xml:space="preserve">• Sols
</t>
        </r>
        <r>
          <rPr>
            <sz val="8"/>
            <color rgb="FF000000"/>
            <rFont val="Arial"/>
            <family val="2"/>
          </rPr>
          <t xml:space="preserve">• Usage des sols
</t>
        </r>
        <r>
          <rPr>
            <sz val="8"/>
            <color rgb="FF000000"/>
            <rFont val="Arial"/>
            <family val="2"/>
          </rPr>
          <t xml:space="preserve">• Santé et sécurité des personnes
</t>
        </r>
        <r>
          <rPr>
            <sz val="8"/>
            <color rgb="FF000000"/>
            <rFont val="Arial"/>
            <family val="2"/>
          </rPr>
          <t xml:space="preserve">• Services d’utilité publique et services publics
</t>
        </r>
        <r>
          <rPr>
            <sz val="8"/>
            <color rgb="FF000000"/>
            <rFont val="Arial"/>
            <family val="2"/>
          </rPr>
          <t xml:space="preserve">• Installations de suivi environnemental
</t>
        </r>
        <r>
          <rPr>
            <sz val="8"/>
            <color rgb="FF000000"/>
            <rFont val="Arial"/>
            <family val="2"/>
          </rPr>
          <t xml:space="preserve">• Lieux de production et sites industriels
</t>
        </r>
        <r>
          <rPr>
            <sz val="8"/>
            <color rgb="FF000000"/>
            <rFont val="Arial"/>
            <family val="2"/>
          </rPr>
          <t xml:space="preserve">• Installations agricoles et aquacoles
</t>
        </r>
        <r>
          <rPr>
            <sz val="8"/>
            <color rgb="FF000000"/>
            <rFont val="Arial"/>
            <family val="2"/>
          </rPr>
          <t xml:space="preserve">• Répartition de la population/démographie
</t>
        </r>
        <r>
          <rPr>
            <sz val="8"/>
            <color rgb="FF000000"/>
            <rFont val="Arial"/>
            <family val="2"/>
          </rPr>
          <t xml:space="preserve">• Zones de gestion de restriction ou de réglementation et unités de déclaration
</t>
        </r>
        <r>
          <rPr>
            <sz val="8"/>
            <color rgb="FF000000"/>
            <rFont val="Arial"/>
            <family val="2"/>
          </rPr>
          <t xml:space="preserve">• Régions maritimes
</t>
        </r>
        <r>
          <rPr>
            <sz val="8"/>
            <color rgb="FF000000"/>
            <rFont val="Arial"/>
            <family val="2"/>
          </rPr>
          <t xml:space="preserve">• Régions biogéographiques
</t>
        </r>
        <r>
          <rPr>
            <sz val="8"/>
            <color rgb="FF000000"/>
            <rFont val="Arial"/>
            <family val="2"/>
          </rPr>
          <t xml:space="preserve">• Caractéristiques géographiques océanographiques
</t>
        </r>
        <r>
          <rPr>
            <sz val="8"/>
            <color rgb="FF000000"/>
            <rFont val="Arial"/>
            <family val="2"/>
          </rPr>
          <t xml:space="preserve">• Sources d’énergie
</t>
        </r>
        <r>
          <rPr>
            <sz val="8"/>
            <color rgb="FF000000"/>
            <rFont val="Arial"/>
            <family val="2"/>
          </rPr>
          <t xml:space="preserve">• Zones à risque naturel
</t>
        </r>
        <r>
          <rPr>
            <sz val="8"/>
            <color rgb="FF000000"/>
            <rFont val="Arial"/>
            <family val="2"/>
          </rPr>
          <t xml:space="preserve">• Conditions atmosphériques
</t>
        </r>
        <r>
          <rPr>
            <sz val="8"/>
            <color rgb="FF000000"/>
            <rFont val="Arial"/>
            <family val="2"/>
          </rPr>
          <t xml:space="preserve">• Caractéristiques géographiques météorologiques
</t>
        </r>
        <r>
          <rPr>
            <sz val="8"/>
            <color rgb="FF000000"/>
            <rFont val="Arial"/>
            <family val="2"/>
          </rPr>
          <t xml:space="preserve">• Habitats et biotopes
</t>
        </r>
        <r>
          <rPr>
            <sz val="8"/>
            <color rgb="FF000000"/>
            <rFont val="Arial"/>
            <family val="2"/>
          </rPr>
          <t xml:space="preserve">• Répartition des espèces
</t>
        </r>
        <r>
          <rPr>
            <sz val="8"/>
            <color rgb="FF000000"/>
            <rFont val="Arial"/>
            <family val="2"/>
          </rPr>
          <t xml:space="preserve">• Ressources minérales
</t>
        </r>
        <r>
          <rPr>
            <sz val="8"/>
            <color rgb="FF000000"/>
            <rFont val="Arial"/>
            <family val="2"/>
          </rPr>
          <t xml:space="preserve">
</t>
        </r>
        <r>
          <rPr>
            <sz val="8"/>
            <color rgb="FF000000"/>
            <rFont val="Arial"/>
            <family val="2"/>
          </rPr>
          <t xml:space="preserve">Si vous aviez toutefois déjà décrit votre jeu de données en respectant la norme ISO 19115, vous trouverez ci-dessous le tableau des correspondances thématiques ISO/INSPIRE.
</t>
        </r>
        <r>
          <rPr>
            <u/>
            <sz val="8"/>
            <color rgb="FF000000"/>
            <rFont val="Arial"/>
            <family val="2"/>
          </rPr>
          <t xml:space="preserve">
</t>
        </r>
        <r>
          <rPr>
            <u/>
            <sz val="8"/>
            <color rgb="FF000000"/>
            <rFont val="Arial"/>
            <family val="2"/>
          </rPr>
          <t>Exemples :</t>
        </r>
        <r>
          <rPr>
            <sz val="8"/>
            <color rgb="FF000000"/>
            <rFont val="Arial"/>
            <family val="2"/>
          </rPr>
          <t xml:space="preserve">
</t>
        </r>
        <r>
          <rPr>
            <sz val="8"/>
            <color rgb="FF000000"/>
            <rFont val="Arial"/>
            <family val="2"/>
          </rPr>
          <t>Classification européenne : « Répartition de la population – démographie »</t>
        </r>
      </text>
    </comment>
    <comment ref="BA124" authorId="0" shapeId="0" xr:uid="{00000000-0006-0000-0100-000016000000}">
      <text>
        <r>
          <rPr>
            <b/>
            <sz val="9"/>
            <color rgb="FF000000"/>
            <rFont val="Arial"/>
            <family val="2"/>
          </rPr>
          <t>Mots clés et Thésaurus</t>
        </r>
        <r>
          <rPr>
            <sz val="10"/>
            <color rgb="FF000000"/>
            <rFont val="Arial"/>
            <family val="2"/>
          </rPr>
          <t xml:space="preserve">
</t>
        </r>
        <r>
          <rPr>
            <u/>
            <sz val="9"/>
            <color rgb="FF000000"/>
            <rFont val="Arial"/>
            <family val="2"/>
          </rPr>
          <t xml:space="preserve">
</t>
        </r>
        <r>
          <rPr>
            <u/>
            <sz val="9"/>
            <color rgb="FF000000"/>
            <rFont val="Arial"/>
            <family val="2"/>
          </rPr>
          <t xml:space="preserve">Définition :
</t>
        </r>
        <r>
          <rPr>
            <sz val="9"/>
            <color rgb="FF000000"/>
            <rFont val="Arial"/>
            <family val="2"/>
          </rPr>
          <t>Lors de la description d’une donnée, il est possible et conseillé d’indiquer un ou plusieurs mots-clés qui faciliteront la recherche pour l’utilisateur final.</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Les mots-clés viennent en complément de la catégorie internationale et des éléments de la classification INSPIRE. Les thèmes INSPIRE précédemment cités deviennent ici « mots-clés » obligatoires. 
</t>
        </r>
        <r>
          <rPr>
            <sz val="9"/>
            <color rgb="FF000000"/>
            <rFont val="Arial"/>
            <family val="2"/>
          </rPr>
          <t xml:space="preserve">En cas d’utilisation d’un autre thésaurus, veuillez préciser son nom, sa version et sa date de publication.
</t>
        </r>
        <r>
          <rPr>
            <sz val="9"/>
            <color rgb="FF000000"/>
            <rFont val="Arial"/>
            <family val="2"/>
          </rPr>
          <t xml:space="preserve">En cas de mot-clé libre, celui-ci doit être écrit en minuscules, accentué et au singulier.
</t>
        </r>
        <r>
          <rPr>
            <sz val="9"/>
            <color rgb="FF000000"/>
            <rFont val="Arial"/>
            <family val="2"/>
          </rPr>
          <t xml:space="preserve">Nous vous conseillons donc de faire figurer, dans un premier cas, le mot-clé INSPIRE, suivi d’un ou plusieurs mot-clé libre qui viendront alimenter le thesaurus en cours rédaction.
</t>
        </r>
        <r>
          <rPr>
            <sz val="9"/>
            <color rgb="FF000000"/>
            <rFont val="Arial"/>
            <family val="2"/>
          </rPr>
          <t xml:space="preserve">
</t>
        </r>
        <r>
          <rPr>
            <sz val="9"/>
            <color rgb="FF000000"/>
            <rFont val="Arial"/>
            <family val="2"/>
          </rPr>
          <t xml:space="preserve">Vous devez saisir :
</t>
        </r>
        <r>
          <rPr>
            <sz val="9"/>
            <color rgb="FF000000"/>
            <rFont val="Arial"/>
            <family val="2"/>
          </rPr>
          <t xml:space="preserve"> - le nom du thesaurus
</t>
        </r>
        <r>
          <rPr>
            <sz val="9"/>
            <color rgb="FF000000"/>
            <rFont val="Arial"/>
            <family val="2"/>
          </rPr>
          <t xml:space="preserve"> - le mot-clé
</t>
        </r>
        <r>
          <rPr>
            <sz val="9"/>
            <color rgb="FF000000"/>
            <rFont val="Arial"/>
            <family val="2"/>
          </rPr>
          <t xml:space="preserve"> - l'URL où l'on peut trouver la définition du mot-clé</t>
        </r>
      </text>
    </comment>
    <comment ref="AC128" authorId="1" shapeId="0" xr:uid="{CABBF94B-F94F-47EE-B7E3-003BCF5A2C23}">
      <text>
        <r>
          <rPr>
            <b/>
            <sz val="9"/>
            <color rgb="FF000000"/>
            <rFont val="Tahoma"/>
            <family val="2"/>
          </rPr>
          <t>David SARRAMIA:</t>
        </r>
        <r>
          <rPr>
            <sz val="9"/>
            <color rgb="FF000000"/>
            <rFont val="Tahoma"/>
            <family val="2"/>
          </rPr>
          <t xml:space="preserve">
</t>
        </r>
        <r>
          <rPr>
            <sz val="9"/>
            <color rgb="FF000000"/>
            <rFont val="Tahoma"/>
            <family val="2"/>
          </rPr>
          <t xml:space="preserve">Indique s'il y a des caractères spéciaux
</t>
        </r>
        <r>
          <rPr>
            <sz val="9"/>
            <color rgb="FF000000"/>
            <rFont val="Tahoma"/>
            <family val="2"/>
          </rPr>
          <t xml:space="preserve">OK : non
</t>
        </r>
        <r>
          <rPr>
            <sz val="9"/>
            <color rgb="FF000000"/>
            <rFont val="Tahoma"/>
            <family val="2"/>
          </rPr>
          <t>KO : oui</t>
        </r>
      </text>
    </comment>
    <comment ref="AZ128" authorId="1" shapeId="0" xr:uid="{D9762DE9-6EFC-406C-BED9-15F82A867D3E}">
      <text>
        <r>
          <rPr>
            <b/>
            <sz val="9"/>
            <color indexed="81"/>
            <rFont val="Tahoma"/>
            <family val="2"/>
          </rPr>
          <t>David SARRAMIA:</t>
        </r>
        <r>
          <rPr>
            <sz val="9"/>
            <color indexed="81"/>
            <rFont val="Tahoma"/>
            <family val="2"/>
          </rPr>
          <t xml:space="preserve">
Indique s'il y a des caractères spéciaux
OK : non
KO : oui</t>
        </r>
      </text>
    </comment>
    <comment ref="BA139" authorId="0" shapeId="0" xr:uid="{00000000-0006-0000-0100-00001E000000}">
      <text>
        <r>
          <rPr>
            <b/>
            <sz val="10"/>
            <color rgb="FF000000"/>
            <rFont val="Arial"/>
            <family val="2"/>
          </rPr>
          <t xml:space="preserve">Texte sur la qualité
</t>
        </r>
        <r>
          <rPr>
            <b/>
            <sz val="10"/>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La description de la qualité des données n’a pas pour vocation de dire si celles-ci sont de bonne ou mauvaise qualité mais de vérifier que le niveau de qualité proposé soit en adéquation avec l’application envisagée et les besoins de l’utilisateur. Elle en précise, notamment par l’exhaustivité et la rigueur employées, les limites d’utilisation. Ce texte doit également fournir des éléments sur la généalogie de la donnée et son mode de production.
</t>
        </r>
        <r>
          <rPr>
            <sz val="9"/>
            <color rgb="FF000000"/>
            <rFont val="Arial"/>
            <family val="2"/>
          </rPr>
          <t xml:space="preserve">Chaque ressource spatiale a une histoire et a été construite sur la base d'autres travaux. La documentation spécifie les données sources, les transformations et les spécifications d'entrée/sortie d'une ressource. Ces informations sont intrinsèquement causales et communiquent le but, la théorie et la signification d'une ressource pour faciliter leur bonne réutilisation.
</t>
        </r>
        <r>
          <rPr>
            <u/>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Il est recommandé d’être le plus précis possible dans la description de la qualité de la donnée. Les informations qui doivent être renseignées sont, par exemple :
</t>
        </r>
        <r>
          <rPr>
            <sz val="9"/>
            <color rgb="FF000000"/>
            <rFont val="Arial"/>
            <family val="2"/>
          </rPr>
          <t xml:space="preserve">• L’exhaustivité : quelle partie est concernée par le lot de données ? Qu’est-ce qui en est exclu ?
</t>
        </r>
        <r>
          <rPr>
            <sz val="9"/>
            <color rgb="FF000000"/>
            <rFont val="Arial"/>
            <family val="2"/>
          </rPr>
          <t xml:space="preserve">• La précision du positionnement planimétrique : indiquer des éléments complémentaires aux informations sur la résolution spatiale en explicitant les conditions optimales d’usage et d’exploitation de la donnée.
</t>
        </r>
        <r>
          <rPr>
            <sz val="9"/>
            <color rgb="FF000000"/>
            <rFont val="Arial"/>
            <family val="2"/>
          </rPr>
          <t xml:space="preserve">• Le contrôle qualité : y a-t-il un contrôle qualité sur les données ? Si oui, expliquer les règles générales de celui-ci et les résultats obtenus. Y a-t-il des attributs qui renseignent sur la qualité de la donnée (comme un code précision) ?
</t>
        </r>
        <r>
          <rPr>
            <sz val="9"/>
            <color rgb="FF000000"/>
            <rFont val="Arial"/>
            <family val="2"/>
          </rPr>
          <t xml:space="preserve">• Le mode de production : existe-t-il un cahier des charges ou un dossier de spécifications techniques ?
</t>
        </r>
        <r>
          <rPr>
            <sz val="9"/>
            <color rgb="FF000000"/>
            <rFont val="Arial"/>
            <family val="2"/>
          </rPr>
          <t xml:space="preserve">• Les limites techniques d’utilisation : possibilité d’avertir l’utilisateur des usages pour lesquels le jeu de données n’est pas adapté.
</t>
        </r>
        <r>
          <rPr>
            <sz val="9"/>
            <color rgb="FF000000"/>
            <rFont val="Arial"/>
            <family val="2"/>
          </rPr>
          <t xml:space="preserve">• La généalogie et l’historique de la donnée : texte libre retraçant l’histoire des données en décrivant les principales phases, en indiquant les données ayant permis cette fabrication (référentiels par exemple).
</t>
        </r>
        <r>
          <rPr>
            <sz val="9"/>
            <color rgb="FF000000"/>
            <rFont val="Arial"/>
            <family val="2"/>
          </rPr>
          <t xml:space="preserve">• Pour les données 3D : préciser l’étendue verticale et le système vertical de référence.
</t>
        </r>
        <r>
          <rPr>
            <sz val="9"/>
            <color rgb="FF000000"/>
            <rFont val="Arial"/>
            <family val="2"/>
          </rPr>
          <t xml:space="preserve">• Préciser les éléments d’étendue temporelle.
</t>
        </r>
        <r>
          <rPr>
            <sz val="9"/>
            <color rgb="FF000000"/>
            <rFont val="Arial"/>
            <family val="2"/>
          </rPr>
          <t xml:space="preserve">Il est également possible de faire le lien vers des éléments de documentation.
</t>
        </r>
        <r>
          <rPr>
            <sz val="9"/>
            <color rgb="FF000000"/>
            <rFont val="Arial"/>
            <family val="2"/>
          </rPr>
          <t>En résumé, ce texte sert à contextualiser la donnée afin que celle-ci ne soit pas réutilisée abusivement et que les résultats soient compris au mieux.</t>
        </r>
      </text>
    </comment>
    <comment ref="BA149" authorId="0" shapeId="0" xr:uid="{00000000-0006-0000-0100-000020000000}">
      <text>
        <r>
          <rPr>
            <b/>
            <sz val="9"/>
            <color rgb="FF000000"/>
            <rFont val="Arial"/>
            <family val="2"/>
          </rPr>
          <t>Généralité sur les contraintes légales d’accès et d’utilisation</t>
        </r>
        <r>
          <rPr>
            <sz val="9"/>
            <color rgb="FF000000"/>
            <rFont val="Arial"/>
            <family val="2"/>
          </rPr>
          <t xml:space="preserve">
</t>
        </r>
        <r>
          <rPr>
            <sz val="9"/>
            <color rgb="FF000000"/>
            <rFont val="Arial"/>
            <family val="2"/>
          </rPr>
          <t xml:space="preserve">
</t>
        </r>
        <r>
          <rPr>
            <sz val="9"/>
            <color rgb="FF000000"/>
            <rFont val="Arial"/>
            <family val="2"/>
          </rPr>
          <t xml:space="preserve">Les informations ci-dessous concernent l’approche légale des limites et contraintes d’accès et d’utilisation de la donnée. Les limites d’usage relatives à ces caractéristiques techniques (échelle, précision…) auront été renseignées dans le texte sur la qualité de la donnée, comme expliqué précédemment. </t>
        </r>
      </text>
    </comment>
    <comment ref="AZ154" authorId="0" shapeId="0" xr:uid="{00000000-0006-0000-0100-000024000000}">
      <text>
        <r>
          <rPr>
            <b/>
            <sz val="9"/>
            <color rgb="FF000000"/>
            <rFont val="Arial"/>
            <family val="2"/>
          </rPr>
          <t xml:space="preserve">Autres conditions et mentions légales d’accès et d’utilisation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Cette information renseigne l’utilisateur sur les conditions d’utilisation de la donnée d’un point de vue administratif et légal.
</t>
        </r>
        <r>
          <rPr>
            <sz val="9"/>
            <color rgb="FF000000"/>
            <rFont val="Arial"/>
            <family val="2"/>
          </rPr>
          <t xml:space="preserve">Il complète les informations relatives aux contraintes d’accès public liées à Inspire et autres contraintes précédemment renseignées. Il précise notamment les conditions d’accès en terme de licence, d’acte d’engagement, de mentions légales, de restriction d’usage dans un cadre commercial ou concurrentiel, etc.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Les limites techniques d’usage et d’exploitation liées à la qualité de la donnée doivent être indiquées dans le champ dédié à cet effet.
</t>
        </r>
        <r>
          <rPr>
            <sz val="9"/>
            <color rgb="FF000000"/>
            <rFont val="Arial"/>
            <family val="2"/>
          </rPr>
          <t xml:space="preserve">Si aucune condition légale d’utilisation et d’accès n’existe, indiquer « Aucune autre condition légale ne s’applique ».
</t>
        </r>
        <r>
          <rPr>
            <sz val="9"/>
            <color rgb="FF000000"/>
            <rFont val="Arial"/>
            <family val="2"/>
          </rPr>
          <t xml:space="preserve">Si les conditions ne sont pas connues, indiquer « Conditions inconnues ».
</t>
        </r>
        <r>
          <rPr>
            <sz val="9"/>
            <color rgb="FF000000"/>
            <rFont val="Arial"/>
            <family val="2"/>
          </rPr>
          <t xml:space="preserve">Il est recommandé de préciser les mentions légales et les sources à faire figurer sur les supports de diffusion utilisant les données concernées.
</t>
        </r>
        <r>
          <rPr>
            <sz val="9"/>
            <color rgb="FF000000"/>
            <rFont val="Arial"/>
            <family val="2"/>
          </rPr>
          <t xml:space="preserve">
</t>
        </r>
        <r>
          <rPr>
            <u/>
            <sz val="9"/>
            <color rgb="FF000000"/>
            <rFont val="Arial"/>
            <family val="2"/>
          </rPr>
          <t xml:space="preserve">Exemples :
</t>
        </r>
        <r>
          <rPr>
            <u/>
            <sz val="9"/>
            <color rgb="FF000000"/>
            <rFont val="Arial"/>
            <family val="2"/>
          </rPr>
          <t xml:space="preserve">
</t>
        </r>
        <r>
          <rPr>
            <sz val="9"/>
            <color rgb="FF000000"/>
            <rFont val="Arial"/>
            <family val="2"/>
          </rPr>
          <t xml:space="preserve">- Creative Commons Attribution 4.0 International License (CC BY 4.0, https://creativecommons.org/licenses/by/4.0/).
</t>
        </r>
        <r>
          <rPr>
            <sz val="9"/>
            <color rgb="FF000000"/>
            <rFont val="Arial"/>
            <family val="2"/>
          </rPr>
          <t xml:space="preserve">- Licence Ouverte / Open Licence Version 2.0 compatible CC BY </t>
        </r>
      </text>
    </comment>
    <comment ref="BA157" authorId="0" shapeId="0" xr:uid="{00000000-0006-0000-0100-000025000000}">
      <text>
        <r>
          <rPr>
            <b/>
            <sz val="9"/>
            <color rgb="FF000000"/>
            <rFont val="Tahoma"/>
            <family val="2"/>
          </rPr>
          <t xml:space="preserve">Accès aux données ét documents associés
</t>
        </r>
        <r>
          <rPr>
            <sz val="9"/>
            <color rgb="FF000000"/>
            <rFont val="Tahoma"/>
            <family val="2"/>
          </rPr>
          <t xml:space="preserve">
</t>
        </r>
        <r>
          <rPr>
            <u/>
            <sz val="9"/>
            <color rgb="FF000000"/>
            <rFont val="Tahoma"/>
            <family val="2"/>
          </rPr>
          <t>Définition :</t>
        </r>
        <r>
          <rPr>
            <sz val="9"/>
            <color rgb="FF000000"/>
            <rFont val="Tahoma"/>
            <family val="2"/>
          </rPr>
          <t xml:space="preserve">
</t>
        </r>
        <r>
          <rPr>
            <sz val="9"/>
            <color rgb="FF000000"/>
            <rFont val="Tahoma"/>
            <family val="2"/>
          </rPr>
          <t xml:space="preserve">Ce champ permet de lister les liens vers les données ; il peut s’agir d’un lien de téléchargement de la donnée elle-même ou de tout autre document complémentaire et utile à une meilleure compréhension (dossier de spécification, actes d’engagement…) 
</t>
        </r>
        <r>
          <rPr>
            <sz val="9"/>
            <color rgb="FF000000"/>
            <rFont val="Tahoma"/>
            <family val="2"/>
          </rPr>
          <t xml:space="preserve">Ce lien URL doit être accompagné d’un nom et d’une description précisant la nature et le contenu de la donnée accessible.
</t>
        </r>
        <r>
          <rPr>
            <sz val="9"/>
            <color rgb="FF000000"/>
            <rFont val="Tahoma"/>
            <family val="2"/>
          </rPr>
          <t xml:space="preserve">
</t>
        </r>
        <r>
          <rPr>
            <u/>
            <sz val="9"/>
            <color rgb="FF000000"/>
            <rFont val="Tahoma"/>
            <family val="2"/>
          </rPr>
          <t>Recommandations :</t>
        </r>
        <r>
          <rPr>
            <sz val="9"/>
            <color rgb="FF000000"/>
            <rFont val="Tahoma"/>
            <family val="2"/>
          </rPr>
          <t xml:space="preserve">
</t>
        </r>
        <r>
          <rPr>
            <sz val="9"/>
            <color rgb="FF000000"/>
            <rFont val="Tahoma"/>
            <family val="2"/>
          </rPr>
          <t xml:space="preserve">Il est recommandé d’utiliser des adresses URL complètes (pas de chemin relatif), publiques et pérennes.
</t>
        </r>
        <r>
          <rPr>
            <sz val="9"/>
            <color rgb="FF000000"/>
            <rFont val="Tahoma"/>
            <family val="2"/>
          </rPr>
          <t xml:space="preserve">
</t>
        </r>
        <r>
          <rPr>
            <u/>
            <sz val="9"/>
            <color rgb="FF000000"/>
            <rFont val="Tahoma"/>
            <family val="2"/>
          </rPr>
          <t>Exemple :</t>
        </r>
        <r>
          <rPr>
            <sz val="9"/>
            <color rgb="FF000000"/>
            <rFont val="Tahoma"/>
            <family val="2"/>
          </rPr>
          <t xml:space="preserve">
</t>
        </r>
        <r>
          <rPr>
            <sz val="9"/>
            <color rgb="FF000000"/>
            <rFont val="Tahoma"/>
            <family val="2"/>
          </rPr>
          <t>URL : https://ceba.uca.fr/importmetadata/api/125</t>
        </r>
      </text>
    </comment>
    <comment ref="BA170" authorId="0" shapeId="0" xr:uid="{00000000-0006-0000-0100-000028000000}">
      <text>
        <r>
          <rPr>
            <b/>
            <sz val="9"/>
            <color rgb="FF000000"/>
            <rFont val="Arial"/>
            <family val="2"/>
          </rPr>
          <t xml:space="preserve">Illustration
</t>
        </r>
        <r>
          <rPr>
            <sz val="9"/>
            <color rgb="FF000000"/>
            <rFont val="Arial"/>
            <family val="2"/>
          </rPr>
          <t xml:space="preserve">
</t>
        </r>
        <r>
          <rPr>
            <u/>
            <sz val="9"/>
            <color rgb="FF000000"/>
            <rFont val="Arial"/>
            <family val="2"/>
          </rPr>
          <t>Définition:</t>
        </r>
        <r>
          <rPr>
            <sz val="9"/>
            <color rgb="FF000000"/>
            <rFont val="Arial"/>
            <family val="2"/>
          </rPr>
          <t xml:space="preserve">
</t>
        </r>
        <r>
          <rPr>
            <sz val="9"/>
            <color rgb="FF000000"/>
            <rFont val="Arial"/>
            <family val="2"/>
          </rPr>
          <t xml:space="preserve">Ce champ fournit un lien vers une image représentant la donnée (principalement le lot de données). Il peut s’agir d’une représentation de la donnée ou d’une carte basée sur celle-ci. La carte ou la couche de données doit être clairement mise en évidence sur l’image créée pour une sémiologie graphique adaptée.
</t>
        </r>
        <r>
          <rPr>
            <sz val="9"/>
            <color rgb="FF000000"/>
            <rFont val="Arial"/>
            <family val="2"/>
          </rPr>
          <t xml:space="preserve">
</t>
        </r>
        <r>
          <rPr>
            <u/>
            <sz val="9"/>
            <color rgb="FF000000"/>
            <rFont val="Arial"/>
            <family val="2"/>
          </rPr>
          <t>Recommandations:</t>
        </r>
        <r>
          <rPr>
            <sz val="9"/>
            <color rgb="FF000000"/>
            <rFont val="Arial"/>
            <family val="2"/>
          </rPr>
          <t xml:space="preserve">
</t>
        </r>
        <r>
          <rPr>
            <sz val="9"/>
            <color rgb="FF000000"/>
            <rFont val="Arial"/>
            <family val="2"/>
          </rPr>
          <t xml:space="preserve">Fournir une image d’une taille suffisante (20cm de hauteur en 72dpi) et au format .jpeg. Il est recommandé de donner à l’image le même nom que le fichier de métadonnées. Le lien vers l’illustration doit être unique, public et disponible de façon pérenne. Le stockage des illustrations et leur accessibilité sont sous la responsabilité de l’organisme qui saisit ou gère la fiche de métadonnées.
</t>
        </r>
        <r>
          <rPr>
            <sz val="9"/>
            <color rgb="FF000000"/>
            <rFont val="Arial"/>
            <family val="2"/>
          </rPr>
          <t xml:space="preserve">
</t>
        </r>
        <r>
          <rPr>
            <sz val="9"/>
            <color rgb="FF000000"/>
            <rFont val="Arial"/>
            <family val="2"/>
          </rPr>
          <t xml:space="preserve">Comme son nom l'indique, cela peut être le logo ou une représentation que l'on souhaite associé à la donnée.
</t>
        </r>
        <r>
          <rPr>
            <sz val="9"/>
            <color rgb="FF000000"/>
            <rFont val="Arial"/>
            <family val="2"/>
          </rPr>
          <t xml:space="preserve">Attention, la ressource doit être accessible en permanence
</t>
        </r>
      </text>
    </comment>
    <comment ref="BA177" authorId="0" shapeId="0" xr:uid="{00000000-0006-0000-0100-000029000000}">
      <text>
        <r>
          <rPr>
            <b/>
            <sz val="9"/>
            <color rgb="FF000000"/>
            <rFont val="Arial"/>
            <family val="2"/>
          </rPr>
          <t xml:space="preserve">Remarques
</t>
        </r>
        <r>
          <rPr>
            <sz val="9"/>
            <color rgb="FF000000"/>
            <rFont val="Arial"/>
            <family val="2"/>
          </rPr>
          <t xml:space="preserve">Cet élément ne fait pas partie de la fiche de métadonnées à proprement parler et ne sera pas exporté lors de la conversion du fichier Excel au format d’échange XML. Il sert simplement à noter des observations sur la fiche ou sur les données pour en assurer la gestion.
</t>
        </r>
        <r>
          <rPr>
            <sz val="9"/>
            <color rgb="FF000000"/>
            <rFont val="Arial"/>
            <family val="2"/>
          </rPr>
          <t>Il est donc fortement recommandé de ne pas y faire apparaître toute information importante qui serait utile pour l’utilisateur.</t>
        </r>
      </text>
    </comment>
  </commentList>
</comments>
</file>

<file path=xl/sharedStrings.xml><?xml version="1.0" encoding="utf-8"?>
<sst xmlns="http://schemas.openxmlformats.org/spreadsheetml/2006/main" count="1340" uniqueCount="1000">
  <si>
    <t>Information sur les métadonnées</t>
  </si>
  <si>
    <t>Identifiant de la fiche</t>
  </si>
  <si>
    <t>Date de création de la fiche</t>
  </si>
  <si>
    <t>1 - Français</t>
  </si>
  <si>
    <t>4 - utf8</t>
  </si>
  <si>
    <t>Type de donnée décrite</t>
  </si>
  <si>
    <t>5 - Jeu de données</t>
  </si>
  <si>
    <t>Nom</t>
  </si>
  <si>
    <t>Contacts pour la fiche</t>
  </si>
  <si>
    <t>1.</t>
  </si>
  <si>
    <t>Fonction</t>
  </si>
  <si>
    <t>Organisme</t>
  </si>
  <si>
    <t>Adresse</t>
  </si>
  <si>
    <t>CP</t>
  </si>
  <si>
    <t>Ville</t>
  </si>
  <si>
    <t>Tél.</t>
  </si>
  <si>
    <t>E-mail</t>
  </si>
  <si>
    <t>Rôle</t>
  </si>
  <si>
    <t>7 - Point de contact</t>
  </si>
  <si>
    <t>2.</t>
  </si>
  <si>
    <t>3.</t>
  </si>
  <si>
    <t>4.</t>
  </si>
  <si>
    <t>5.</t>
  </si>
  <si>
    <t>Description de la donnée</t>
  </si>
  <si>
    <t>Représentation spatiale</t>
  </si>
  <si>
    <t>Date de publication</t>
  </si>
  <si>
    <t>Date de mise à jour</t>
  </si>
  <si>
    <t>Rythme de mise à jour</t>
  </si>
  <si>
    <t>Date de début</t>
  </si>
  <si>
    <t>Date de fin</t>
  </si>
  <si>
    <t>Description</t>
  </si>
  <si>
    <t>Emprise</t>
  </si>
  <si>
    <t>Latitude Nord</t>
  </si>
  <si>
    <t>Longitude Ouest</t>
  </si>
  <si>
    <t>Longitude Est</t>
  </si>
  <si>
    <t>Latitude Sud</t>
  </si>
  <si>
    <t>Système de projection</t>
  </si>
  <si>
    <t>Thème 3</t>
  </si>
  <si>
    <t>Thème 2</t>
  </si>
  <si>
    <t>Thème 4</t>
  </si>
  <si>
    <t>Thésaurus/Mots clés</t>
  </si>
  <si>
    <t>Id.</t>
  </si>
  <si>
    <t>Thesaurus</t>
  </si>
  <si>
    <t>Code</t>
  </si>
  <si>
    <t>Thes0</t>
  </si>
  <si>
    <t>Thes3</t>
  </si>
  <si>
    <t>Thes1</t>
  </si>
  <si>
    <t>Qualité de la donnée</t>
  </si>
  <si>
    <t>Texte sur la qualité</t>
  </si>
  <si>
    <t>Diffusion du lot de données</t>
  </si>
  <si>
    <t>Conditions légales d'accès et d'utilisation</t>
  </si>
  <si>
    <t>Accès aux données et documents associés</t>
  </si>
  <si>
    <t>Lien - URL</t>
  </si>
  <si>
    <t>Illustration</t>
  </si>
  <si>
    <t>Remarques</t>
  </si>
  <si>
    <t>INSPIRE</t>
  </si>
  <si>
    <t>langue</t>
  </si>
  <si>
    <t>pointOfContact</t>
  </si>
  <si>
    <t>Fréquence de mise à jour de la ressource</t>
  </si>
  <si>
    <t>RGF93/CC48 - EPSG 3948</t>
  </si>
  <si>
    <t>RGF93/Lambert-93 - EPSG 2154</t>
  </si>
  <si>
    <t>Localisation</t>
  </si>
  <si>
    <t>NTF (Paris) / Lambert Nord France - EPSG 27561</t>
  </si>
  <si>
    <t>GEMET</t>
  </si>
  <si>
    <t>NTF (Paris) / Lambert zone I - EPSG 27571</t>
  </si>
  <si>
    <t>Thes2</t>
  </si>
  <si>
    <t>NTF (Paris) / Lambert zone II - EPSG 27572</t>
  </si>
  <si>
    <t>CTNET</t>
  </si>
  <si>
    <t>WGS 84 / UTM zone 31N - EPSG 32631</t>
  </si>
  <si>
    <t>WGS 84 / UTM zone 32N - EPSG 32632</t>
  </si>
  <si>
    <t>Aménagement du territoire</t>
  </si>
  <si>
    <t>Droit</t>
  </si>
  <si>
    <t>Démographie</t>
  </si>
  <si>
    <t>Informatique</t>
  </si>
  <si>
    <t>Liste des code ISO 19115 et INSPIRE</t>
  </si>
  <si>
    <t>B5.10</t>
  </si>
  <si>
    <t>MD_CharacterSetCode</t>
  </si>
  <si>
    <t>Nom de l’élément</t>
  </si>
  <si>
    <t>Définition</t>
  </si>
  <si>
    <t>Id</t>
  </si>
  <si>
    <t>CharSetCd</t>
  </si>
  <si>
    <t>Nom du standard de codage des caractères</t>
  </si>
  <si>
    <t>ucs2</t>
  </si>
  <si>
    <t>1 - ucs2</t>
  </si>
  <si>
    <t>16-bit fixed size Universal Character Set, based on ISO/IEC 10646</t>
  </si>
  <si>
    <t>ucs4</t>
  </si>
  <si>
    <t>2 - ucs4</t>
  </si>
  <si>
    <t xml:space="preserve">32-bit fixed size Universal Character Set, based on ISO/IEC 10646 </t>
  </si>
  <si>
    <t>utf7</t>
  </si>
  <si>
    <t>3 - utf7</t>
  </si>
  <si>
    <t xml:space="preserve">7-bit variable size UCS Transfer Format, based on ISO/IEC 10646 </t>
  </si>
  <si>
    <t>utf8</t>
  </si>
  <si>
    <t xml:space="preserve">8-bit variable size UCS Transfer Format, based on ISO/IEC 10646 </t>
  </si>
  <si>
    <t>utf16</t>
  </si>
  <si>
    <t>5 - utf16</t>
  </si>
  <si>
    <t xml:space="preserve">16-bit variable size UCS Transfer Format, based on ISO/IEC 10646 </t>
  </si>
  <si>
    <t>8859part1</t>
  </si>
  <si>
    <t>6 - 8859part1</t>
  </si>
  <si>
    <t xml:space="preserve">ISO/IEC 8859-1, Information technology – 8-bit single-byte coded graphic character sets  – Part 1: Latin alphabet No. 1 </t>
  </si>
  <si>
    <t>8859part15</t>
  </si>
  <si>
    <t>20 - 8859part15</t>
  </si>
  <si>
    <t xml:space="preserve">ISO/IEC 8859-15, Information technology – 8-bit single-byte coded graphic character sets – Part 15: Latin alphabet No. 9 </t>
  </si>
  <si>
    <t>8859part16</t>
  </si>
  <si>
    <t>21 - 8859part16</t>
  </si>
  <si>
    <t>ISO/IEC 8859-16, Information technology – 8-bit single-byte coded graphic character sets – Part 16: Latin alphabet No. 10</t>
  </si>
  <si>
    <t>8859part2</t>
  </si>
  <si>
    <t>7 - 8859part2</t>
  </si>
  <si>
    <t xml:space="preserve">ISO/IEC 8859-2, Information technology – 8-bit single-byte coded graphic character sets  Part 2: Latin alphabet No. 2 </t>
  </si>
  <si>
    <t>8859part3</t>
  </si>
  <si>
    <t>8 - 8859part3</t>
  </si>
  <si>
    <t xml:space="preserve">ISO/IEC 8859-3, Information technology –  8-bit single-byte coded graphic character sets – Part 3: Latin alphabet No. 3 </t>
  </si>
  <si>
    <t>8859part4</t>
  </si>
  <si>
    <t>9 - 8859part4</t>
  </si>
  <si>
    <t xml:space="preserve">ISO/IEC 8859-4, Information technology – 8-bit single-byte coded graphic character sets – Part 4: Latin alphabet No. 4 </t>
  </si>
  <si>
    <t>8859part5</t>
  </si>
  <si>
    <t>10 - 8859part5</t>
  </si>
  <si>
    <t xml:space="preserve">ISO/IEC 8859-51, Information technology – 8-bit single-byte coded graphic character sets – Part 5: Latin/Cyrillic alphabet </t>
  </si>
  <si>
    <t>8859part6</t>
  </si>
  <si>
    <t>11 - 8859part6</t>
  </si>
  <si>
    <t xml:space="preserve">ISO/IEC 8859-6, Information technology – 8-bit single-byte coded graphic character sets – Part 6: Latin/Arabic alphabet </t>
  </si>
  <si>
    <t>8859part7</t>
  </si>
  <si>
    <t>12 - 8859part7</t>
  </si>
  <si>
    <t xml:space="preserve">ISO/IEC 8859-7, Information technology – 8-bit single-byte coded graphic character sets – Part 7: Latin/Greek alphabet </t>
  </si>
  <si>
    <t>8859part8</t>
  </si>
  <si>
    <t>13 - 8859part8</t>
  </si>
  <si>
    <t xml:space="preserve">ISO/IEC 8859-8, Information technology – 8-bit single-byte coded graphic character sets – Part 8: Latin/Hebrew alphabet </t>
  </si>
  <si>
    <t>8859part9</t>
  </si>
  <si>
    <t>14 - 8859part9</t>
  </si>
  <si>
    <t xml:space="preserve">ISO/IEC8859-9, Information technology –  8-bit single-byte coded graphic character sets – Part 9: Latin alphabet No. 5 </t>
  </si>
  <si>
    <t>8859part10</t>
  </si>
  <si>
    <t>15 - 8859part10</t>
  </si>
  <si>
    <t xml:space="preserve">ISO/IEC 8859-10, Information technology – 8-bit single-byte coded graphic character sets – Part 10: Latin alphabet No. 6 </t>
  </si>
  <si>
    <t>8859part11</t>
  </si>
  <si>
    <t>16 - 8859part11</t>
  </si>
  <si>
    <t xml:space="preserve">ISO/IEC 8859-11, Information technology – 8-bit single-byte coded graphic character sets – Part 11: Latin/Thai alphabet </t>
  </si>
  <si>
    <t>reserved</t>
  </si>
  <si>
    <t>17 - reserved</t>
  </si>
  <si>
    <t xml:space="preserve">ISO/IEC 8859-12, Information technology – 8-bit single-byte coded graphic character sets – Part 12: </t>
  </si>
  <si>
    <t>8859part13</t>
  </si>
  <si>
    <t>18 - 8859part13</t>
  </si>
  <si>
    <t xml:space="preserve">ISO/IEC 8859-13, Information technology – 8-bit single-byte coded graphic character sets – Part 13: Latin alphabet No. 7 </t>
  </si>
  <si>
    <t>8859part14</t>
  </si>
  <si>
    <t>19 - 8859part14</t>
  </si>
  <si>
    <t xml:space="preserve">ISO/IEC 8859-14, Information technology – 8-bit single-byte coded graphic character sets – Part 14: Latin alphabet No. 8 (Celtic) </t>
  </si>
  <si>
    <t>jis</t>
  </si>
  <si>
    <t>22 - jis</t>
  </si>
  <si>
    <t xml:space="preserve">japanese code set used for electronic transmission </t>
  </si>
  <si>
    <t>shiftJIS</t>
  </si>
  <si>
    <t>23 - shiftJIS</t>
  </si>
  <si>
    <t xml:space="preserve">japanese code set used on MS-DOS based machines </t>
  </si>
  <si>
    <t>eucJP</t>
  </si>
  <si>
    <t>24 - eucJP</t>
  </si>
  <si>
    <t xml:space="preserve">japanese code set used on UNIX based machines </t>
  </si>
  <si>
    <t>usAscii</t>
  </si>
  <si>
    <t>25 - usAscii</t>
  </si>
  <si>
    <t xml:space="preserve">united states ASCII code set (ISO 646 US) </t>
  </si>
  <si>
    <t>ebcdic</t>
  </si>
  <si>
    <t>26 - ebcdic</t>
  </si>
  <si>
    <t xml:space="preserve">ibm mainframe code set </t>
  </si>
  <si>
    <t>eucKR</t>
  </si>
  <si>
    <t>27 - eucKR</t>
  </si>
  <si>
    <t xml:space="preserve">korean code set </t>
  </si>
  <si>
    <t>big5</t>
  </si>
  <si>
    <t>28 - big5</t>
  </si>
  <si>
    <t xml:space="preserve">traditional Chinese code set used in Taiwan, Hong Kong of China and other areas </t>
  </si>
  <si>
    <t>GB2312</t>
  </si>
  <si>
    <t>29 - GB2312</t>
  </si>
  <si>
    <t xml:space="preserve">simplified Chinese code set </t>
  </si>
  <si>
    <t>B5.18</t>
  </si>
  <si>
    <t>MD_MaintenanceFrequencyCode</t>
  </si>
  <si>
    <t>MaintFreqCd</t>
  </si>
  <si>
    <t>continual</t>
  </si>
  <si>
    <t>1 - en continu</t>
  </si>
  <si>
    <t>daily</t>
  </si>
  <si>
    <t>2 - quotidien</t>
  </si>
  <si>
    <t>weekly</t>
  </si>
  <si>
    <t>3 - hebdomadaire</t>
  </si>
  <si>
    <t>fortnightly</t>
  </si>
  <si>
    <t>4 - tous les 15 jours</t>
  </si>
  <si>
    <t>monthly</t>
  </si>
  <si>
    <t>5 - mensuel</t>
  </si>
  <si>
    <t>quaterly</t>
  </si>
  <si>
    <t>6 - trimestriel</t>
  </si>
  <si>
    <t>7 - semestriel</t>
  </si>
  <si>
    <t>8 - annuel</t>
  </si>
  <si>
    <t>9 - quand nécessaire</t>
  </si>
  <si>
    <t>irregular</t>
  </si>
  <si>
    <t>10 - irrégulier</t>
  </si>
  <si>
    <t>notPlanned</t>
  </si>
  <si>
    <t>unknown</t>
  </si>
  <si>
    <t>12 - inconnu</t>
  </si>
  <si>
    <t>B 5.25</t>
  </si>
  <si>
    <t>MD_ScopeCode</t>
  </si>
  <si>
    <t>ScopeCd</t>
  </si>
  <si>
    <t>Classe d’information sur laquelle s’applique l’objet référencé</t>
  </si>
  <si>
    <t>attribute</t>
  </si>
  <si>
    <t>Informations appliquées aux caractéristiques de l’attribut</t>
  </si>
  <si>
    <t>attributeType</t>
  </si>
  <si>
    <t>Informations appliquées aux caractéristiques de l’entité</t>
  </si>
  <si>
    <t>collectionHardware</t>
  </si>
  <si>
    <t>Informations appliquées aux caractéristiques d’une collection matérielle</t>
  </si>
  <si>
    <t>collectionSession</t>
  </si>
  <si>
    <t>Informations appliquées aux caractéristiques d’une collection de session</t>
  </si>
  <si>
    <t>dataset</t>
  </si>
  <si>
    <t>Informations appliquées aux caractéristiques de jeu de données</t>
  </si>
  <si>
    <t>series</t>
  </si>
  <si>
    <t>Informations appliquées aux caractéristiques de la collection de données</t>
  </si>
  <si>
    <t>nonGeographicDataset</t>
  </si>
  <si>
    <t>Informations appliquées aux caractéristiques de jeux de données non géographiques</t>
  </si>
  <si>
    <t>dimensionGroup</t>
  </si>
  <si>
    <t>informations appliquées à un groupe</t>
  </si>
  <si>
    <t>feature</t>
  </si>
  <si>
    <t>Informations appliquées à une entité</t>
  </si>
  <si>
    <t>featureType</t>
  </si>
  <si>
    <t>Informations appliquées à un type d’entité</t>
  </si>
  <si>
    <t>propertyType</t>
  </si>
  <si>
    <t>Informations appliquées à un type de propriété</t>
  </si>
  <si>
    <t>software</t>
  </si>
  <si>
    <t>Informations appliquées à programme ou à une routine</t>
  </si>
  <si>
    <t>fieldSession</t>
  </si>
  <si>
    <t>Informations appliquées aux caractéristiques d’un champ de session</t>
  </si>
  <si>
    <t>service</t>
  </si>
  <si>
    <t>Informations appliquées à un service Internet</t>
  </si>
  <si>
    <t>model</t>
  </si>
  <si>
    <t>Informations appliquées à modèle décrivant les objets ou un ensemble d'objets</t>
  </si>
  <si>
    <t>tile</t>
  </si>
  <si>
    <t>Informations appliquées à un sous-ensemble, partie d’un jeu de données</t>
  </si>
  <si>
    <t>RO001</t>
  </si>
  <si>
    <t>fieldCampaign</t>
  </si>
  <si>
    <t>Informations appliquées à une campagne de mesure de terrain</t>
  </si>
  <si>
    <t>B5.26</t>
  </si>
  <si>
    <t>MD_SpatialRepresentationTypeCode</t>
  </si>
  <si>
    <t>SpatRepTypCD</t>
  </si>
  <si>
    <t>Mode représentation de l’information géographique</t>
  </si>
  <si>
    <t>vector</t>
  </si>
  <si>
    <t>1 - Vecteur</t>
  </si>
  <si>
    <t>Donnée vecteur (point, ligne, polygone)</t>
  </si>
  <si>
    <t>grid</t>
  </si>
  <si>
    <t>2 - Raster</t>
  </si>
  <si>
    <t>Donnée raster</t>
  </si>
  <si>
    <t>textTable</t>
  </si>
  <si>
    <t>3 - Table texte</t>
  </si>
  <si>
    <t>Texte ou donnée tabulaire</t>
  </si>
  <si>
    <t>tin</t>
  </si>
  <si>
    <t>4 - Tin</t>
  </si>
  <si>
    <r>
      <t>Réseau de triangle irrégulier (</t>
    </r>
    <r>
      <rPr>
        <i/>
        <sz val="10"/>
        <rFont val="Arial"/>
        <family val="2"/>
      </rPr>
      <t>Triangulated Irregular Network</t>
    </r>
    <r>
      <rPr>
        <sz val="10"/>
        <rFont val="Arial"/>
        <family val="2"/>
      </rPr>
      <t>)</t>
    </r>
  </si>
  <si>
    <t>stereoModel</t>
  </si>
  <si>
    <t>5 - Vue 3D</t>
  </si>
  <si>
    <t>Vue en 3 dimensions</t>
  </si>
  <si>
    <t>video</t>
  </si>
  <si>
    <t>6 - Vidéo</t>
  </si>
  <si>
    <t>enregistrement vidéo</t>
  </si>
  <si>
    <t>B5.27</t>
  </si>
  <si>
    <t>MD_TopicCategoryCode</t>
  </si>
  <si>
    <t>TopicCatCd</t>
  </si>
  <si>
    <t>Classification thématique de haut niveau pour assister la recherche de données géographiques. Peut être utiliser pour regrouper des mots clés. La liste d’exemples n’est pas exhaustive. Il est bien entendu qu’il existe des croisements entre les différentes</t>
  </si>
  <si>
    <t>farming</t>
  </si>
  <si>
    <t>1 - Agriculture</t>
  </si>
  <si>
    <t>Elevage et/ou cultures
Exemples : agriculture, irrigation, aquaculture, plantations</t>
  </si>
  <si>
    <t>biota</t>
  </si>
  <si>
    <t>2 - Flore et faune</t>
  </si>
  <si>
    <t>Flore et faune dans un écosystème naturel
Exemples : habitat, écologie, faune sauvage, faune aquatique, sciences biologiques, zones humides, végétation, biodiversité</t>
  </si>
  <si>
    <t>boundaries</t>
  </si>
  <si>
    <t>3 - Limites politiques et administratives</t>
  </si>
  <si>
    <t>Exemples : limites de pays, de provinces, de départements, de communes</t>
  </si>
  <si>
    <t>climatologyMeteorologyAtmosphere</t>
  </si>
  <si>
    <t>4 - Climatologie, météorologie</t>
  </si>
  <si>
    <t>Processus et phénomènes atmosphériques
Exemples : climat, météorologie, conditions atmosphériques, changements climatiques, couverture nuageuse</t>
  </si>
  <si>
    <t>economy</t>
  </si>
  <si>
    <t>5 - Economie</t>
  </si>
  <si>
    <t>Activités économiques
Exemples : production, travail, revenu, commerce, industrie, tourisme et éco-tourisme, foresterie, pêche, chasse, exploration et exploitation des ressources minières, pétrole, gaz naturel</t>
  </si>
  <si>
    <t>elevation</t>
  </si>
  <si>
    <t>6 - Topographie</t>
  </si>
  <si>
    <t>Topographie au dessous et dessus du niveau de la mer
Exemples : altitude, bathymétrie, MNT, pentes et calculs dérivés de l’altitude</t>
  </si>
  <si>
    <t>7 - Ressources et gestion de l’environnement</t>
  </si>
  <si>
    <t>Ressources naturelles, protection, conservation des ressources naturelles
Exemples : pollution, traitement et stockage des déchets, suivi de l’environnement, gestion du risque, réserves naturelles, paysage</t>
  </si>
  <si>
    <t>geoscientificInformation</t>
  </si>
  <si>
    <t>8 - Géosciences</t>
  </si>
  <si>
    <t>Informations relatives aux sciences de la terre
Exemples : composants et processus géophysiques, géologie, minéralogie, tectonique, risque sismique</t>
  </si>
  <si>
    <t>health</t>
  </si>
  <si>
    <t>9 - Santé</t>
  </si>
  <si>
    <t>Santé, services de santé, épidémiologie
Exemples : maladies et épidémie, facteurs affectant la santé, santé mentale et physique, services de santé</t>
  </si>
  <si>
    <t>imageryBaseMapsEarthCover</t>
  </si>
  <si>
    <t>10 - Carte de référence de la couverture terrestre</t>
  </si>
  <si>
    <t>Carte de référence
Exemples : occupation des terres, imagerie aérienne et satellitale, carte thématiques, carte topographiques</t>
  </si>
  <si>
    <t>intelligenceMilitary</t>
  </si>
  <si>
    <t>11 - Infrastructures militaires</t>
  </si>
  <si>
    <t>Bases militaires et infrastructures</t>
  </si>
  <si>
    <t>inlandWaters</t>
  </si>
  <si>
    <t>12 - Hydrographie</t>
  </si>
  <si>
    <t>Exemples : fleuves, rivières, glaciers, lacs salés, systèmes hydrographiques, barrages, débits, qualité de l’eau</t>
  </si>
  <si>
    <t>location</t>
  </si>
  <si>
    <t>13 - Localisant</t>
  </si>
  <si>
    <t>Exemples : zones postales, adresses, points de contrôle, réseau géodésique</t>
  </si>
  <si>
    <t>oceans</t>
  </si>
  <si>
    <t>14 - Océans</t>
  </si>
  <si>
    <t>Composants et caractéristiques du milieu maritime
Exemples : littoral, récifs, marée, etc.</t>
  </si>
  <si>
    <t>planningCadastre</t>
  </si>
  <si>
    <t>15 - Planification et aménagement du territoire</t>
  </si>
  <si>
    <t>Exemples : carte d’utilisation des terres, plan d’occupation des sols, planification pour la prévention des risques</t>
  </si>
  <si>
    <t>society</t>
  </si>
  <si>
    <t>16 - Société</t>
  </si>
  <si>
    <t>Caractéristiques des sociétés et des cultures
Exemples :lois, anthropologie, éducation, données démographiques, archéologique, suivi des systèmes  sociaux, croyances, us et coutumes, crimes et justices</t>
  </si>
  <si>
    <t>structure</t>
  </si>
  <si>
    <t>17 - Aménagements urbains</t>
  </si>
  <si>
    <t xml:space="preserve">aménagements urbains
Exemples : musée, église, usines, maisons, monuments, boutiques, immeubles
</t>
  </si>
  <si>
    <t>transportation</t>
  </si>
  <si>
    <t>18 - Infrastructures de transport</t>
  </si>
  <si>
    <t>Moyens de transports des personnes et des biens
Exemples :  routes, aéroports, tunnels, viaducs, ponts, chemin de fer</t>
  </si>
  <si>
    <t>utilitiesCommunication</t>
  </si>
  <si>
    <t>19 - Réseaux de télécommunication, d’énergie</t>
  </si>
  <si>
    <t>Systèmes de distribution de gestion ou de stockage de l’énergie, de l’eau, des déchets. Infrastructures et services de communication.
Exemples : source d’énergie solaire, hydroélectrique, nucléaire, épuration et distribution des eaux, réseau de distributi</t>
  </si>
  <si>
    <t>B5.5</t>
  </si>
  <si>
    <t>CI_RoleCode</t>
  </si>
  <si>
    <t>RoleCd</t>
  </si>
  <si>
    <t>Fonction de l’organisme cité en référence</t>
  </si>
  <si>
    <t>resourceProvider</t>
  </si>
  <si>
    <t>1 - Fournisseur</t>
  </si>
  <si>
    <t>Organisme qui fournit la ressource. Acteur qui délivre physiquement la ressource, soit de manière directe au destinataire, soit par l’intermédiaire d’un diffuseur</t>
  </si>
  <si>
    <t>custodian</t>
  </si>
  <si>
    <t>2 - Gestionnaire</t>
  </si>
  <si>
    <t>Acteur responsable de la gestion et de la mise à jour de la ressource</t>
  </si>
  <si>
    <t>owner</t>
  </si>
  <si>
    <t>3 - Propriétaire</t>
  </si>
  <si>
    <t>Organisme qui est propriétaire de la ressource / Acteur qui détient les droits patrimoniaux de la ressource</t>
  </si>
  <si>
    <t>Organisme que l’on peut contacter pour avoir des renseignements détaillés sur la ressource. Acteur à contacter en premier lieu pour obtenir des informations relatives à la ressource</t>
  </si>
  <si>
    <t>author</t>
  </si>
  <si>
    <t>11 - Auteur</t>
  </si>
  <si>
    <t>Organisme  ou personne qui est auteur. Acteur qui dispose des droits moraux relatifs à la ressource</t>
  </si>
  <si>
    <t>user</t>
  </si>
  <si>
    <t>4 - Utilisateur</t>
  </si>
  <si>
    <t>Organisme qui utilise ou a utilisé la ressource</t>
  </si>
  <si>
    <t>distributor</t>
  </si>
  <si>
    <t>5 - Distributeur</t>
  </si>
  <si>
    <t>Organisme qui distribue la ressource. Diffuseur de second niveau de la ressource</t>
  </si>
  <si>
    <t>originator</t>
  </si>
  <si>
    <t>6 - Commanditaire</t>
  </si>
  <si>
    <t>Organisme qui  a commandé la ressource. Acteur qui a été habilité à créer la ressource et qui a mis en place les moyens pour la constituer</t>
  </si>
  <si>
    <t>principalInvestigator</t>
  </si>
  <si>
    <t>8 - Producteur / Maître d’œuvre principal ou d'ensemble</t>
  </si>
  <si>
    <t>Personne clé pour obtenir des informations sur la ressource et les recherches conduites autour de la ressource. Acteur qui a assuré la réalisation de la ressource éventuellement en faisant appel à des co-traitants ou des sous traitants</t>
  </si>
  <si>
    <t>processor</t>
  </si>
  <si>
    <t>9 - Intégrateur / Exécutant secondaire</t>
  </si>
  <si>
    <t>Organisme qui a réalisé des traitements sur la ressource. Acteur qui est intervenu lors de la réalisation de la ressource</t>
  </si>
  <si>
    <t>publisher</t>
  </si>
  <si>
    <t>10 - Editeur</t>
  </si>
  <si>
    <t>Organisme qui assure la publication de la ressource.</t>
  </si>
  <si>
    <t>X0.0</t>
  </si>
  <si>
    <t>MD_LanguageCode</t>
  </si>
  <si>
    <t>LanguageCd</t>
  </si>
  <si>
    <t>fre</t>
  </si>
  <si>
    <t>eng</t>
  </si>
  <si>
    <t>2 - Anglais</t>
  </si>
  <si>
    <t>ger</t>
  </si>
  <si>
    <t>3 - Allemand</t>
  </si>
  <si>
    <t>MD_TopicCategoryInspireCode</t>
  </si>
  <si>
    <t>TopicInspireCd</t>
  </si>
  <si>
    <t>Défintion</t>
  </si>
  <si>
    <t>Coordinate reference systems</t>
  </si>
  <si>
    <t>1 - Référentiels de coordonnées</t>
  </si>
  <si>
    <t>Geographical grid systems</t>
  </si>
  <si>
    <t>2 - Systèmes de maillage géographique</t>
  </si>
  <si>
    <t>Geographical names</t>
  </si>
  <si>
    <t>3 - Dénominations géographiques</t>
  </si>
  <si>
    <t>Administrative units</t>
  </si>
  <si>
    <t>4 - Unités administratives</t>
  </si>
  <si>
    <t>Addresses</t>
  </si>
  <si>
    <t>5 - Adresses</t>
  </si>
  <si>
    <t>Cadastral parcels</t>
  </si>
  <si>
    <t>6 - Parcelles cadastrales</t>
  </si>
  <si>
    <t>Transport networks</t>
  </si>
  <si>
    <t>7 - Réseaux de transport</t>
  </si>
  <si>
    <t>Hydrography</t>
  </si>
  <si>
    <t>8 - Hydrographie</t>
  </si>
  <si>
    <t>Protected sites</t>
  </si>
  <si>
    <t>9 - Sites protégés</t>
  </si>
  <si>
    <t>Elevation</t>
  </si>
  <si>
    <t>10 - Altitude</t>
  </si>
  <si>
    <t>Land cover</t>
  </si>
  <si>
    <t>11 - Occupation des terres</t>
  </si>
  <si>
    <t>Orthoimagery</t>
  </si>
  <si>
    <t>12 - Ortho-imagerie</t>
  </si>
  <si>
    <t>Geology</t>
  </si>
  <si>
    <t>13 - Géologie</t>
  </si>
  <si>
    <t>Statistical units</t>
  </si>
  <si>
    <t>14 - Unités statistiques</t>
  </si>
  <si>
    <t>Buildings</t>
  </si>
  <si>
    <t>15 - Bâtiments</t>
  </si>
  <si>
    <t>Soil</t>
  </si>
  <si>
    <t>16 - Sols</t>
  </si>
  <si>
    <t>Land use</t>
  </si>
  <si>
    <t>17 - Usage des sols</t>
  </si>
  <si>
    <t>Human health and safety</t>
  </si>
  <si>
    <t>18 - Santé et sécurité des personnes</t>
  </si>
  <si>
    <t>Utility and governmental services</t>
  </si>
  <si>
    <t>19 - Services d'utilité publique et services publics</t>
  </si>
  <si>
    <t>Environmental monitoring facilities</t>
  </si>
  <si>
    <t>20 - Installations de suivi environnemental</t>
  </si>
  <si>
    <t>Production and industrial facilities</t>
  </si>
  <si>
    <t>21 - Lieux de production et sites industriels</t>
  </si>
  <si>
    <t>Agricultural and aquaculture facilities</t>
  </si>
  <si>
    <t>22 - Installations agricoles et aquacoles</t>
  </si>
  <si>
    <t>Population distribution - demography</t>
  </si>
  <si>
    <t>23 - Répartition de la population – démographie</t>
  </si>
  <si>
    <t>Area management/restriction/regulation zones and reporting units</t>
  </si>
  <si>
    <t>Natural risk zones</t>
  </si>
  <si>
    <t>25 - Zones à risque naturel</t>
  </si>
  <si>
    <t>Atmospheric conditions</t>
  </si>
  <si>
    <t>26 - Conditions atmosphériques</t>
  </si>
  <si>
    <t>Meteorological geographical features</t>
  </si>
  <si>
    <t>27 - Caractéristiques géographiques météorologiques</t>
  </si>
  <si>
    <t>Oceanographic geographical features</t>
  </si>
  <si>
    <t>28 - Caractéristiques géographiques océanographiques</t>
  </si>
  <si>
    <t>Sea regions</t>
  </si>
  <si>
    <t>29 - Régions maritimes</t>
  </si>
  <si>
    <t>Bio-geographical regions</t>
  </si>
  <si>
    <t>30 - Régions biogéographiques</t>
  </si>
  <si>
    <t>Habitats and biotopes</t>
  </si>
  <si>
    <t>31 - Habitats et biotopes</t>
  </si>
  <si>
    <t>Species distribution</t>
  </si>
  <si>
    <t>32 - Répartition des espèces</t>
  </si>
  <si>
    <t>Energy resources</t>
  </si>
  <si>
    <t>33 - Sources d'énergie</t>
  </si>
  <si>
    <t>Mineral resources</t>
  </si>
  <si>
    <t>34 - Ressources minérales</t>
  </si>
  <si>
    <t>MD_PassCode</t>
  </si>
  <si>
    <t>PassCd</t>
  </si>
  <si>
    <t>Pass</t>
  </si>
  <si>
    <t>true</t>
  </si>
  <si>
    <t>false</t>
  </si>
  <si>
    <t>MD_InspireSpecificationCode</t>
  </si>
  <si>
    <t>SpecificationCd</t>
  </si>
  <si>
    <t>None</t>
  </si>
  <si>
    <t>COMMISSION REGULATION (EC) No 1205/2008 of 3 December 2008 implementing Directive 2007/2/EC of the European Parliament and of the Council as regards metadata (publication:2008-12-04)</t>
  </si>
  <si>
    <t>Corrigendum to INSPIRE Metadata Regulation published in the Official Journal of the European Union, L 328, page 83 (publication:2009-12-15))</t>
  </si>
  <si>
    <t>COMMISSION REGULATION (EU) No 1089/2010 of 23 November 2010 implementing Directive 2007/2/EC of the European Parliament and of the Council as regards interoperability of spatial data sets and services (publication:2010-12-08)</t>
  </si>
  <si>
    <t>COMMISSION REGULATION (EU) No 1088/2010 of 23 November 2010 amending Regulation (EC) No 976/2009 as regards download services and transformation services (publication:2010-12-08)</t>
  </si>
  <si>
    <t>COMMISSION REGULATION (EC) No 976/2009 of 19 October 2009 implementing Directive 2007/2/EC of the European Parliament and of the Council as regards the Network Services (publication:2009-10-20)</t>
  </si>
  <si>
    <t>COMMISSION REGULATION (EU) No 268/2010 of 29 March 2010 implementing Directive 2007/2/EC of the European Parliament and of the Council as regards the access to spatial data sets and services of the Member States by Community institutions and bodies under harmonised conditions (publication:2010-03-30)</t>
  </si>
  <si>
    <t>Commission Decision of 5 June 2009 implementing Directive 2007/2/EC of the European Parliament and of the Council as regards monitoring and reporting (notified under document number C(2009) 4199) (2009/442/EC) (publication:2009-06-11)</t>
  </si>
  <si>
    <t>MD_InspireRestrictionCode</t>
  </si>
  <si>
    <t>RestrictionCd</t>
  </si>
  <si>
    <t>L124-4-I-1 du code de l'environnement (Directive 2007/2/CE (INSPIRE), Article 13.1.a)</t>
  </si>
  <si>
    <t>L124-5-II-1 du code de l'environnement (Directive 2007/2/CE (INSPIRE), Article 13.1.b)</t>
  </si>
  <si>
    <t>L124-5-II-2 du code de l'environnement (Directive 2007/2/CE (INSPIRE), Article 13.1.c)</t>
  </si>
  <si>
    <t>L124-4-I-1 du code de l'environnement (Directive 2007/2/CE (INSPIRE), Article 13.1.d)</t>
  </si>
  <si>
    <t>L124-5-II-3 du code de l'environnement (Directive 2007/2/CE (INSPIRE), Article 13.1.e)</t>
  </si>
  <si>
    <t>L124-4-I-1 du code de l'environnement (Directive 2007/2/CE (INSPIRE), Article 13.1.f)</t>
  </si>
  <si>
    <t>L124-4-I-3 du code de l'environnement (Directive 2007/2/CE (INSPIRE), Article 13.1.g)</t>
  </si>
  <si>
    <t>L124-4-I-2 du code de l'environnement (Directive 2007/2/CE (INSPIRE), Article 13.1.h)</t>
  </si>
  <si>
    <t>Nom du fichier</t>
  </si>
  <si>
    <t>B 3.1</t>
  </si>
  <si>
    <t>Mot-clé</t>
  </si>
  <si>
    <t>B 4.1</t>
  </si>
  <si>
    <t>B 6.2</t>
  </si>
  <si>
    <t>Pas de restriction d’accès public selon INSPIRE</t>
  </si>
  <si>
    <t>biannually</t>
  </si>
  <si>
    <t>annually</t>
  </si>
  <si>
    <t>asNeeded</t>
  </si>
  <si>
    <t>11 - non planifié</t>
  </si>
  <si>
    <t>MD_data_ext1_name</t>
  </si>
  <si>
    <t>MD_Data_ReferenceSystem1</t>
  </si>
  <si>
    <t>MD_data_keyword1_thesaurusname</t>
  </si>
  <si>
    <t>MD_data_keyword1</t>
  </si>
  <si>
    <t>KeywordCd</t>
  </si>
  <si>
    <t>DataCd</t>
  </si>
  <si>
    <t>Référentiels de coordonnées</t>
  </si>
  <si>
    <t>Systèmes de maillage géographique</t>
  </si>
  <si>
    <t>Dénominations géographiques</t>
  </si>
  <si>
    <t>Unités administratives</t>
  </si>
  <si>
    <t>Adresses</t>
  </si>
  <si>
    <t>Parcelles cadastrales</t>
  </si>
  <si>
    <t>Réseaux de transport</t>
  </si>
  <si>
    <t>Hydrographie</t>
  </si>
  <si>
    <t>Sites protégés</t>
  </si>
  <si>
    <t>Altitude</t>
  </si>
  <si>
    <t>Occupation des terres</t>
  </si>
  <si>
    <t>Ortho-imagerie</t>
  </si>
  <si>
    <t>Géologie</t>
  </si>
  <si>
    <t>Unités statistiques</t>
  </si>
  <si>
    <t>Bâtiments</t>
  </si>
  <si>
    <t>Sols</t>
  </si>
  <si>
    <t>Usage des sols</t>
  </si>
  <si>
    <t>Santé et sécurité des personnes</t>
  </si>
  <si>
    <t>Services d'utilité publique et services publics</t>
  </si>
  <si>
    <t>Installations de suivi environnemental</t>
  </si>
  <si>
    <t>Lieux de production et sites industriels</t>
  </si>
  <si>
    <t>Installations agricoles et aquacoles</t>
  </si>
  <si>
    <t>Répartition de la population – démographie</t>
  </si>
  <si>
    <t>Zones à risque naturel</t>
  </si>
  <si>
    <t>Conditions atmosphériques</t>
  </si>
  <si>
    <t>Caractéristiques géographiques météorologiques</t>
  </si>
  <si>
    <t>Caractéristiques géographiques océanographiques</t>
  </si>
  <si>
    <t>Régions maritimes</t>
  </si>
  <si>
    <t>Régions biogéographiques</t>
  </si>
  <si>
    <t>Habitats et biotopes</t>
  </si>
  <si>
    <t>Répartition des espèces</t>
  </si>
  <si>
    <t>Sources d'énergie</t>
  </si>
  <si>
    <t>Ressources minérales</t>
  </si>
  <si>
    <t>Thes0 - INSPIRE</t>
  </si>
  <si>
    <t>Thes1 - Localisation</t>
  </si>
  <si>
    <t>Thes2 - GEMET</t>
  </si>
  <si>
    <t>Thes3 - CEMET</t>
  </si>
  <si>
    <t xml:space="preserve"> MD_Distribution.distFormatName</t>
  </si>
  <si>
    <t>NameCd</t>
  </si>
  <si>
    <t xml:space="preserve"> MD_Distribution.distFormatVersion</t>
  </si>
  <si>
    <t>B5.11</t>
  </si>
  <si>
    <t>MD_ClassificationCode</t>
  </si>
  <si>
    <t xml:space="preserve">ClasscationCd </t>
  </si>
  <si>
    <t>unclassified</t>
  </si>
  <si>
    <t>restricted</t>
  </si>
  <si>
    <t>confidential</t>
  </si>
  <si>
    <t>secret</t>
  </si>
  <si>
    <t>topSecret</t>
  </si>
  <si>
    <t>B5.24</t>
  </si>
  <si>
    <t>MD_RestrictionCode</t>
  </si>
  <si>
    <t>RestrictCd</t>
  </si>
  <si>
    <t>none</t>
  </si>
  <si>
    <t>copyright</t>
  </si>
  <si>
    <t>patent</t>
  </si>
  <si>
    <t>patentPending</t>
  </si>
  <si>
    <t>trademark</t>
  </si>
  <si>
    <t>license</t>
  </si>
  <si>
    <t>intellectualPropertyRights</t>
  </si>
  <si>
    <t>otherRestrictions</t>
  </si>
  <si>
    <t xml:space="preserve"> Lst_Protocols</t>
  </si>
  <si>
    <t xml:space="preserve">Thèmes INSPIRE </t>
  </si>
  <si>
    <t>Ecosystème urbain</t>
  </si>
  <si>
    <t>Terres arables</t>
  </si>
  <si>
    <t>Prairies</t>
  </si>
  <si>
    <t>Zones boisées et forêts</t>
  </si>
  <si>
    <t>Landes et bruyères</t>
  </si>
  <si>
    <t>Terres peu ou pas végétalisées</t>
  </si>
  <si>
    <t>Zones humides continentales</t>
  </si>
  <si>
    <t>Lacs, rivières et fleuves</t>
  </si>
  <si>
    <t>Fjords et eaux de transition</t>
  </si>
  <si>
    <t>Littoral</t>
  </si>
  <si>
    <t>Plateau continental</t>
  </si>
  <si>
    <t>Pleine mer</t>
  </si>
  <si>
    <t>Effets des pollutions</t>
  </si>
  <si>
    <t xml:space="preserve">Structure des écosystèmes </t>
  </si>
  <si>
    <t xml:space="preserve">Composition spécifique </t>
  </si>
  <si>
    <t>Biodiversité</t>
  </si>
  <si>
    <t>Climat</t>
  </si>
  <si>
    <t xml:space="preserve">Cycles biogéochimiques </t>
  </si>
  <si>
    <t xml:space="preserve">Impacts d’événements extrêmes </t>
  </si>
  <si>
    <t>Biologie des espèces</t>
  </si>
  <si>
    <t xml:space="preserve">Dynamique des populations </t>
  </si>
  <si>
    <t xml:space="preserve">Ecologie des systèmes </t>
  </si>
  <si>
    <t>Ecologie du paysage</t>
  </si>
  <si>
    <t>Pédologie</t>
  </si>
  <si>
    <t>Ecologie moléculaire (génétique)</t>
  </si>
  <si>
    <t>Production</t>
  </si>
  <si>
    <t>Autre</t>
  </si>
  <si>
    <t xml:space="preserve">Socio-écologie </t>
  </si>
  <si>
    <t>Valeurs des services écosystémiques</t>
  </si>
  <si>
    <t>Résilience des systèmes sociaux et écologiques</t>
  </si>
  <si>
    <t>Durabilité</t>
  </si>
  <si>
    <t>Comportement des acteurs</t>
  </si>
  <si>
    <t>Gestion</t>
  </si>
  <si>
    <t xml:space="preserve">Utilisation des terres </t>
  </si>
  <si>
    <t>Composition génétique</t>
  </si>
  <si>
    <t>Populations d'espèces</t>
  </si>
  <si>
    <t>Traits de vie des espèces</t>
  </si>
  <si>
    <t>Composition des communautés</t>
  </si>
  <si>
    <t>Fonctions écosystémiques</t>
  </si>
  <si>
    <t>Structure écosystémique</t>
  </si>
  <si>
    <t>Urbanisation</t>
  </si>
  <si>
    <t>Agriculture et aquaculture</t>
  </si>
  <si>
    <t>Productions énergétiques et minières</t>
  </si>
  <si>
    <t>Infrastructures de transport et de services</t>
  </si>
  <si>
    <t>Utilisation des ressources biologiques</t>
  </si>
  <si>
    <t>Intrusions et perturbations anthropologiques</t>
  </si>
  <si>
    <t>Modification des systèmes naturels</t>
  </si>
  <si>
    <t>Espèces et gênes invasifs</t>
  </si>
  <si>
    <t>Pollution</t>
  </si>
  <si>
    <t>Evénements géologiques</t>
  </si>
  <si>
    <t>Changement climatique et événements climatiques sévères</t>
  </si>
  <si>
    <t>Décideurs politiques</t>
  </si>
  <si>
    <t>Chercheurs</t>
  </si>
  <si>
    <t>Gestionnaires d'espaces et d'espèces</t>
  </si>
  <si>
    <t>Agriculteurs et utilisateurs des espaces</t>
  </si>
  <si>
    <t>Collectivités territoriales</t>
  </si>
  <si>
    <t>Entreprises</t>
  </si>
  <si>
    <t>Associations et ONG</t>
  </si>
  <si>
    <t>Grand public / Sciences participatives</t>
  </si>
  <si>
    <t>Gestionnaires de ressources génétiques</t>
  </si>
  <si>
    <t>Descripteurs d'identification biologique</t>
  </si>
  <si>
    <t>Descripteurs d'occurrence, abondance ou origine</t>
  </si>
  <si>
    <t>Descripteurs génétiques et génomiques</t>
  </si>
  <si>
    <t>Descripteurs phénotypiques</t>
  </si>
  <si>
    <t>Descripteurs des conditions de conservation et gestion de l'entité</t>
  </si>
  <si>
    <t>Descripteurs de l'environnement écologique</t>
  </si>
  <si>
    <t>Descripteurs de l'environnement physique</t>
  </si>
  <si>
    <t>Descripteurs de l'environnement chimique</t>
  </si>
  <si>
    <t>Descripteurs de l'environnement biotique</t>
  </si>
  <si>
    <t>Descripteurs de l'environnement socio-économique</t>
  </si>
  <si>
    <t>Multimédia</t>
  </si>
  <si>
    <t>Agriculture, production végétale</t>
  </si>
  <si>
    <t>Biotechnologie agricole</t>
  </si>
  <si>
    <t>Production animale, zootechnie et science laitière</t>
  </si>
  <si>
    <t>Sciences et techniques agroalimentaires</t>
  </si>
  <si>
    <t>Sciences et techniques des pêches</t>
  </si>
  <si>
    <t>Biotechnologie et bioingénierie environnementales</t>
  </si>
  <si>
    <t>Génie chimique</t>
  </si>
  <si>
    <t>Génie civil et infrastructures urbaines</t>
  </si>
  <si>
    <t>Génie de l'environnement</t>
  </si>
  <si>
    <t>Génie des matériaux</t>
  </si>
  <si>
    <t>Génie électrique, électronique, ingénierie informationnelle</t>
  </si>
  <si>
    <t>Génie mécanique</t>
  </si>
  <si>
    <t>Ingénierie médicale</t>
  </si>
  <si>
    <t>Biologie cellulaire et moléculaire, microbiologie et physiologie</t>
  </si>
  <si>
    <t>Biologie théorique</t>
  </si>
  <si>
    <t>Biotechnologies (hors environnementale, médicale, agricole et alimentaire)</t>
  </si>
  <si>
    <t>Classes et classification du vivant</t>
  </si>
  <si>
    <t>Ecologie, biologie des populations et biologie de la conservation</t>
  </si>
  <si>
    <t>Génétique, génomique, évolution, biologie de la reproduction et du développement</t>
  </si>
  <si>
    <t>Autres sciences biologiques</t>
  </si>
  <si>
    <t>Chimie</t>
  </si>
  <si>
    <t>Informatique et science de l'information</t>
  </si>
  <si>
    <t>Sciences de la Terre et sciences connexes de l'environnement</t>
  </si>
  <si>
    <t>Sciences physiques et de l'univers</t>
  </si>
  <si>
    <t>Anthropologie et ethnologie</t>
  </si>
  <si>
    <t>Archéologie</t>
  </si>
  <si>
    <t>Arts</t>
  </si>
  <si>
    <t>Ethnobiologie</t>
  </si>
  <si>
    <t>Géographie humaine, sociale et économique</t>
  </si>
  <si>
    <t>Histoire et civilisations</t>
  </si>
  <si>
    <t>Langues et littérature</t>
  </si>
  <si>
    <t>Philosophie, études religieuses et histoire des sciences</t>
  </si>
  <si>
    <t>Psychologie</t>
  </si>
  <si>
    <t>Sciences de gestion</t>
  </si>
  <si>
    <t>Sciences de l'éducation</t>
  </si>
  <si>
    <t>Sciences de l'information et de la communication</t>
  </si>
  <si>
    <t>Sciences économiques</t>
  </si>
  <si>
    <t>Sciences politiques</t>
  </si>
  <si>
    <t>Sociologie</t>
  </si>
  <si>
    <t>Médecine clinique</t>
  </si>
  <si>
    <t>Médecine fondamentale</t>
  </si>
  <si>
    <t>Sciences sanitaires</t>
  </si>
  <si>
    <t>Ecosystèmes</t>
  </si>
  <si>
    <t>Mécanismes d'évolution, adaptation</t>
  </si>
  <si>
    <t>Invasions biologiques</t>
  </si>
  <si>
    <t>Changements globaux</t>
  </si>
  <si>
    <t>Santé, toxicité</t>
  </si>
  <si>
    <t>Pêcheries</t>
  </si>
  <si>
    <t>Industrie</t>
  </si>
  <si>
    <t>Tourisme, chasse</t>
  </si>
  <si>
    <t>Conservation</t>
  </si>
  <si>
    <t>ADN</t>
  </si>
  <si>
    <t>Banque de gènes</t>
  </si>
  <si>
    <t>Bases de données</t>
  </si>
  <si>
    <t>Cartographie</t>
  </si>
  <si>
    <t>Catalogue</t>
  </si>
  <si>
    <t>Classification</t>
  </si>
  <si>
    <t>Code génétique</t>
  </si>
  <si>
    <t>Collection</t>
  </si>
  <si>
    <t>Conservatoire</t>
  </si>
  <si>
    <t>Conservatoire botanique</t>
  </si>
  <si>
    <t>DNAthèque</t>
  </si>
  <si>
    <t>Enregistrement</t>
  </si>
  <si>
    <t>Génotype</t>
  </si>
  <si>
    <t>Génôme</t>
  </si>
  <si>
    <t>Herbier</t>
  </si>
  <si>
    <t>Lyophilisation</t>
  </si>
  <si>
    <t>Pool de gènes</t>
  </si>
  <si>
    <t>Ressource</t>
  </si>
  <si>
    <t>Ressource génétique</t>
  </si>
  <si>
    <t>Standerd</t>
  </si>
  <si>
    <t>Système d'information géographique</t>
  </si>
  <si>
    <t>Taxon</t>
  </si>
  <si>
    <t>Variété</t>
  </si>
  <si>
    <t>Zoothèque</t>
  </si>
  <si>
    <t>Barcoding</t>
  </si>
  <si>
    <t>Clonage</t>
  </si>
  <si>
    <t>Empreinte génétique</t>
  </si>
  <si>
    <t>Génotypage</t>
  </si>
  <si>
    <t>Hybridation</t>
  </si>
  <si>
    <t>Marqueur génétique</t>
  </si>
  <si>
    <t>Marqueur moléculaire</t>
  </si>
  <si>
    <t>Morphométrie</t>
  </si>
  <si>
    <t>Métabolomique</t>
  </si>
  <si>
    <t>Métagénomique</t>
  </si>
  <si>
    <t>Séquençage</t>
  </si>
  <si>
    <t>Séquençage haut débit</t>
  </si>
  <si>
    <t>Transfert de gènes</t>
  </si>
  <si>
    <t>Ecologie</t>
  </si>
  <si>
    <t>Génétique et évolution</t>
  </si>
  <si>
    <t>Biologie cellulaire et moléculaire, physiologie</t>
  </si>
  <si>
    <t>Sylviculture et sciences forestières</t>
  </si>
  <si>
    <t>Production animale</t>
  </si>
  <si>
    <t>Sciences vétérinaires</t>
  </si>
  <si>
    <t>Sciences de la Terre et de l'environnement</t>
  </si>
  <si>
    <t>Mathématiques</t>
  </si>
  <si>
    <t>Sciences physiques</t>
  </si>
  <si>
    <t>Ethno et anthropologie</t>
  </si>
  <si>
    <t>Philosophie</t>
  </si>
  <si>
    <t>Géographie</t>
  </si>
  <si>
    <t>Biotechnologie et bioingénierie</t>
  </si>
  <si>
    <t>Génie électrique, électronique</t>
  </si>
  <si>
    <t>Terrestre</t>
  </si>
  <si>
    <t>Marin</t>
  </si>
  <si>
    <t>Côtier</t>
  </si>
  <si>
    <t>Îles</t>
  </si>
  <si>
    <t>resource_identifier</t>
  </si>
  <si>
    <t>parent_identifier</t>
  </si>
  <si>
    <t>status</t>
  </si>
  <si>
    <t>title</t>
  </si>
  <si>
    <t>abstract</t>
  </si>
  <si>
    <t>resource_type</t>
  </si>
  <si>
    <t>spatialRepresentationType</t>
  </si>
  <si>
    <t>resource_language</t>
  </si>
  <si>
    <t>creation_date</t>
  </si>
  <si>
    <t>publish_date</t>
  </si>
  <si>
    <t>update_date</t>
  </si>
  <si>
    <t>resource_format</t>
  </si>
  <si>
    <t>update_frequency</t>
  </si>
  <si>
    <t>temporal_extent_name</t>
  </si>
  <si>
    <t>start_date</t>
  </si>
  <si>
    <t>end_date</t>
  </si>
  <si>
    <t>spatial_extent_name</t>
  </si>
  <si>
    <t>geom</t>
  </si>
  <si>
    <t>reference_system</t>
  </si>
  <si>
    <t>topic_categories</t>
  </si>
  <si>
    <t>inspire_themes</t>
  </si>
  <si>
    <t>gemet_keywords</t>
  </si>
  <si>
    <t>other_keywords</t>
  </si>
  <si>
    <t>md_contact</t>
  </si>
  <si>
    <t>lineage</t>
  </si>
  <si>
    <t>use_condition</t>
  </si>
  <si>
    <t>online_resource</t>
  </si>
  <si>
    <t>thumbnail_url</t>
  </si>
  <si>
    <t>wms_resource</t>
  </si>
  <si>
    <t>Statut</t>
  </si>
  <si>
    <t>Représentation de la donnée</t>
  </si>
  <si>
    <t>MD_ProgressCode</t>
  </si>
  <si>
    <t>accepted</t>
  </si>
  <si>
    <t>completed</t>
  </si>
  <si>
    <t>deprecated</t>
  </si>
  <si>
    <t>final</t>
  </si>
  <si>
    <t>historicalArchive</t>
  </si>
  <si>
    <t>notAccepted</t>
  </si>
  <si>
    <t>obsolete</t>
  </si>
  <si>
    <t>onGoing</t>
  </si>
  <si>
    <t>pending</t>
  </si>
  <si>
    <t>planned</t>
  </si>
  <si>
    <t>proposed</t>
  </si>
  <si>
    <t>required</t>
  </si>
  <si>
    <t>retired</t>
  </si>
  <si>
    <t>superseded</t>
  </si>
  <si>
    <t>tentative</t>
  </si>
  <si>
    <t>underDevelopment</t>
  </si>
  <si>
    <t>valid</t>
  </si>
  <si>
    <t>withdrawn</t>
  </si>
  <si>
    <t>Applicable for</t>
  </si>
  <si>
    <t>agreed to by sponsor</t>
  </si>
  <si>
    <t>production of the data has been completed</t>
  </si>
  <si>
    <t>e.g. raw data that is not ongoing, completed model</t>
  </si>
  <si>
    <t>resource superseded and will become obsolete, use only for historical purposes</t>
  </si>
  <si>
    <t>progress concluded and no changes will be accepted</t>
  </si>
  <si>
    <t>data has been stored in an offline storage facility</t>
  </si>
  <si>
    <t>use to indicate data are archived</t>
  </si>
  <si>
    <t>rejected by sponsor</t>
  </si>
  <si>
    <t>data is no longer relevant</t>
  </si>
  <si>
    <t>data is continually being updated</t>
  </si>
  <si>
    <t>e.g satellite dataset that continues to be augmented</t>
  </si>
  <si>
    <t>committed to, but not yet addressed</t>
  </si>
  <si>
    <t>fixed date has been established upon or by which the data will be created or updated</t>
  </si>
  <si>
    <t>e.g.scheduled cruise</t>
  </si>
  <si>
    <t>suggested that development needs to be undertaken</t>
  </si>
  <si>
    <t>data needs to be generated or updated</t>
  </si>
  <si>
    <t>item is no longer recommended for use. It has not been superseded by another item</t>
  </si>
  <si>
    <t>replaced by new</t>
  </si>
  <si>
    <t>provisional changes likely before resource becomes final or complete</t>
  </si>
  <si>
    <t>data is currently in the process of being created</t>
  </si>
  <si>
    <t>a resource that is not in production yet</t>
  </si>
  <si>
    <t>acceptable under specific conditions</t>
  </si>
  <si>
    <t>removed from consideration</t>
  </si>
  <si>
    <t>CI_PresentationFormCode</t>
  </si>
  <si>
    <t>Source</t>
  </si>
  <si>
    <t>documentDigital</t>
  </si>
  <si>
    <t>digital representation of a primarily textual item (can contain illustrations also)</t>
  </si>
  <si>
    <t>documentHardcopy</t>
  </si>
  <si>
    <t>likeness of natural or man-made features, objects, and activities acquired through the sensing of visual or any other segment of the electromagnetic spectrum by sensors, such as thermal infrared, and high resolution radar and stored in digital format</t>
  </si>
  <si>
    <t>imageDigital</t>
  </si>
  <si>
    <t>representation of a primarily textual item (can contain illustrations also) on paper, photograhic material, or other media</t>
  </si>
  <si>
    <t>imageHardcopy</t>
  </si>
  <si>
    <t>likeness of natural or man-made features, objects, and activities acquired through the sensing of visual or any other segment of the electromagnetic spectrum by sensors, such as thermal infrared, and high resolution radar and reproduced on paper, photographic material, or other media for use directly by the human user</t>
  </si>
  <si>
    <t>mapDigital</t>
  </si>
  <si>
    <t>map represented in raster or vector form</t>
  </si>
  <si>
    <t>mapHardcopy</t>
  </si>
  <si>
    <t>map printed on paper, photographic material, or other media for use directly by the human user</t>
  </si>
  <si>
    <t>modelDigital</t>
  </si>
  <si>
    <t>multi-dimensional digital representation of a feature, process, etc.</t>
  </si>
  <si>
    <t>modelHardcopy</t>
  </si>
  <si>
    <t>3-dimensional, physical model</t>
  </si>
  <si>
    <t>profileDigital</t>
  </si>
  <si>
    <t>vertical cross-section in digital form</t>
  </si>
  <si>
    <t>profileHardcopy</t>
  </si>
  <si>
    <t>vertical cross-section printed on paper, etc.</t>
  </si>
  <si>
    <t>tableDigital</t>
  </si>
  <si>
    <t>digital representation of facts or figures systematically displayed, especially in columns</t>
  </si>
  <si>
    <t>tableHardcopy</t>
  </si>
  <si>
    <t>representation of facts or figures systematically displayed, especially in columns, printed onpapers, photographic material, or other media</t>
  </si>
  <si>
    <t>videoDigital</t>
  </si>
  <si>
    <t>digital video recording</t>
  </si>
  <si>
    <t>videoHardcopy</t>
  </si>
  <si>
    <t>video recording on film</t>
  </si>
  <si>
    <t>audioDigital</t>
  </si>
  <si>
    <t>digital audio recording</t>
  </si>
  <si>
    <t>19115-1</t>
  </si>
  <si>
    <t>audioHardcopy</t>
  </si>
  <si>
    <t>audio recording delivered by analog media, such as a magnetic tape</t>
  </si>
  <si>
    <t>diagramDigital</t>
  </si>
  <si>
    <t>information represented graphically by charts such as pie chart, bar chart, and other type of diagrams and recorded in digital format</t>
  </si>
  <si>
    <t>diagramHardcopy</t>
  </si>
  <si>
    <t>information represented graphically by charts such as pie chart, bar chart, and other type of diagrams and printed on paper, phototographic material, or other media</t>
  </si>
  <si>
    <t>multimediaDigital</t>
  </si>
  <si>
    <t>information representation using simultaneously various digital modes for text, sound, image</t>
  </si>
  <si>
    <t>multimediaHardcopy</t>
  </si>
  <si>
    <t>information representation using simultaneously various analog modes for text, sound, image</t>
  </si>
  <si>
    <t>physicalSample</t>
  </si>
  <si>
    <t>a physical object, e.g. Rock or mineral sample, microscope slide</t>
  </si>
  <si>
    <t>Topic 2</t>
  </si>
  <si>
    <t>Topic 3</t>
  </si>
  <si>
    <t>Topic 4</t>
  </si>
  <si>
    <t>Topics INSPIRE (catégories internationales)</t>
  </si>
  <si>
    <t>Topic 1*</t>
  </si>
  <si>
    <t>Thème 1*</t>
  </si>
  <si>
    <t>ISO 19115-3 Codelists</t>
  </si>
  <si>
    <t>Resource type</t>
  </si>
  <si>
    <t>Applies to</t>
  </si>
  <si>
    <t>aggregate</t>
  </si>
  <si>
    <t>information applies to an aggregate resource</t>
  </si>
  <si>
    <t>application</t>
  </si>
  <si>
    <t>information resource hosted on a specific set of hardware and accessible over a network</t>
  </si>
  <si>
    <t>1 - Attribut</t>
  </si>
  <si>
    <t>information applies to the attribute value</t>
  </si>
  <si>
    <t>2 - Type d’attribut</t>
  </si>
  <si>
    <t>information applies to the characteristic of a feature</t>
  </si>
  <si>
    <t>collection</t>
  </si>
  <si>
    <t>information applies to an unstructured set</t>
  </si>
  <si>
    <t>3 - Collection matérielle</t>
  </si>
  <si>
    <t>information applies to the collection hardware class</t>
  </si>
  <si>
    <t>sensor, instrument</t>
  </si>
  <si>
    <t>4 - Collection de session</t>
  </si>
  <si>
    <t>information applies to the collection session</t>
  </si>
  <si>
    <t>coverage</t>
  </si>
  <si>
    <t>information applies to a coverage</t>
  </si>
  <si>
    <t>information applies to the dataset</t>
  </si>
  <si>
    <t>file</t>
  </si>
  <si>
    <t>8 - Dimension d’un groupe</t>
  </si>
  <si>
    <t>information applies to a dimension group</t>
  </si>
  <si>
    <t>document</t>
  </si>
  <si>
    <t>information applies to a document</t>
  </si>
  <si>
    <t>9 - Entité</t>
  </si>
  <si>
    <t>information applies to a feature</t>
  </si>
  <si>
    <t>10 - Type d’entité</t>
  </si>
  <si>
    <t>information applies to a feature type</t>
  </si>
  <si>
    <t>13 - Champ de Session</t>
  </si>
  <si>
    <t>information applies to a field session</t>
  </si>
  <si>
    <t>cruise</t>
  </si>
  <si>
    <t>initiative</t>
  </si>
  <si>
    <t>information applies to an initiative</t>
  </si>
  <si>
    <t>metadata</t>
  </si>
  <si>
    <t>information applies to metadata</t>
  </si>
  <si>
    <t>15 - Modèle</t>
  </si>
  <si>
    <t>information applies to a copy or imitation of an existing or hypothetical object</t>
  </si>
  <si>
    <t>7 - Jeu de données non géographique</t>
  </si>
  <si>
    <t>information applies to non-geographic data</t>
  </si>
  <si>
    <t>space weather data</t>
  </si>
  <si>
    <t>product</t>
  </si>
  <si>
    <t>metadata describing an ISO 19131 data product specification</t>
  </si>
  <si>
    <t>11 - Type de propriété</t>
  </si>
  <si>
    <t>information applies to a property type</t>
  </si>
  <si>
    <t>repository</t>
  </si>
  <si>
    <t>information applies to a repository</t>
  </si>
  <si>
    <t>sample</t>
  </si>
  <si>
    <t>information applies to a sample</t>
  </si>
  <si>
    <t>6 - Collection de données</t>
  </si>
  <si>
    <t>information applies to the series</t>
  </si>
  <si>
    <t>a set of files</t>
  </si>
  <si>
    <t>14 - Service</t>
  </si>
  <si>
    <t>information applies to a capability which a service provider entity makes available to a service user entity through a set of interfaces that define a behaviour, such as a use case</t>
  </si>
  <si>
    <t>WMS</t>
  </si>
  <si>
    <t>12 - Logiciel</t>
  </si>
  <si>
    <t>information applies to a computer program or routine</t>
  </si>
  <si>
    <t>16 - Sous-ensemble de données</t>
  </si>
  <si>
    <t>information applies to a tile, a spatial subset of geographic data</t>
  </si>
  <si>
    <t>3948</t>
  </si>
  <si>
    <t>2154</t>
  </si>
  <si>
    <t>7561</t>
  </si>
  <si>
    <t>7571</t>
  </si>
  <si>
    <t>7572</t>
  </si>
  <si>
    <t>2631</t>
  </si>
  <si>
    <t>2632</t>
  </si>
  <si>
    <t>MD_Data_ReferenceSystem2</t>
  </si>
  <si>
    <t>MD_TopicCategoryInspireCode_short</t>
  </si>
  <si>
    <t>MD_TopicCategoryInspireCode_short_url</t>
  </si>
  <si>
    <t>https://inspire.ec.europa.eu/theme/</t>
  </si>
  <si>
    <t>http://inspire.ec.europa.eu/theme/mr</t>
  </si>
  <si>
    <t>http://inspire.ec.europa.eu/theme/pf</t>
  </si>
  <si>
    <t>http://inspire.ec.europa.eu/theme/ef</t>
  </si>
  <si>
    <t xml:space="preserve">Aller à </t>
  </si>
  <si>
    <t>Sélectionner votre topic</t>
  </si>
  <si>
    <t>Dans identifiant, copier coller (collage spécial - texte) ce qui se trouve dans le rectangle rouge (la dernière version), l'adresse Web où on peut trouver la définition</t>
  </si>
  <si>
    <t>Dans Etiquette, copier coller (collage spécial - texte) ce qui se trouve dans le rectangle vert, le terme/concept qui vous intéresse</t>
  </si>
  <si>
    <t>Identifiant</t>
  </si>
  <si>
    <t>Etiquette</t>
  </si>
  <si>
    <t>ressources minérales</t>
  </si>
  <si>
    <t>lieux de production et sites industriels</t>
  </si>
  <si>
    <t>installations de suivi environnemental</t>
  </si>
  <si>
    <t>URL</t>
  </si>
  <si>
    <t>nom</t>
  </si>
  <si>
    <t>Inspire_Themes</t>
  </si>
  <si>
    <t>Voir feuille</t>
  </si>
  <si>
    <t>rayonnement gamma</t>
  </si>
  <si>
    <t>industrie minérale</t>
  </si>
  <si>
    <t>sol contaminé</t>
  </si>
  <si>
    <t>https://www.eionet.europa.eu/gemet/fr/themes/</t>
  </si>
  <si>
    <t>ou</t>
  </si>
  <si>
    <t>https://www.eionet.europa.eu/gemet/en/themes/</t>
  </si>
  <si>
    <t>Sélectionner votre keyword</t>
  </si>
  <si>
    <t>Dans identifiant, copier coller (collage spécial - texte) ce qui se trouve dans le rectangle rouge, l'adresse Web où on peut trouver la définition</t>
  </si>
  <si>
    <t>Valeur à copier dans la feuil1, colonne AD du jeu de données si vous souhaitez rajouter les topics INSPIRE sélectionnés ci-dessous (en Français ou Anglais, en Anglais par défaut)</t>
  </si>
  <si>
    <t>Voici quelques thesaurus ou autres ressources sémantiques</t>
  </si>
  <si>
    <t>ENVTHES</t>
  </si>
  <si>
    <t>AGROVOC</t>
  </si>
  <si>
    <t>http://www.fao.org/agrovoc/search</t>
  </si>
  <si>
    <t>OZCAR-THEIA</t>
  </si>
  <si>
    <t>LOTTERE</t>
  </si>
  <si>
    <t>https://www.loterre.fr/category/explorer-fr/</t>
  </si>
  <si>
    <t>https://www.loterre.fr/skosmos/fr/</t>
  </si>
  <si>
    <t>Sélectionner votre keyword (ici exemple de ENVTHES)</t>
  </si>
  <si>
    <t>http://vocabs.lter-europe.net/EnvThes/67</t>
  </si>
  <si>
    <t>rayonnement</t>
  </si>
  <si>
    <t>Autres thesaurus : voir feuille</t>
  </si>
  <si>
    <t>GEMET keywords</t>
  </si>
  <si>
    <t>Other thesaurus</t>
  </si>
  <si>
    <t>electronicMailAddress</t>
  </si>
  <si>
    <t>organisationName</t>
  </si>
  <si>
    <t>positionName</t>
  </si>
  <si>
    <t>Name</t>
  </si>
  <si>
    <t>firstname</t>
  </si>
  <si>
    <t>deliveryPoint</t>
  </si>
  <si>
    <t>city</t>
  </si>
  <si>
    <t>administrativeArea</t>
  </si>
  <si>
    <t>postalCode</t>
  </si>
  <si>
    <t>country</t>
  </si>
  <si>
    <t>voice</t>
  </si>
  <si>
    <t>facsimile</t>
  </si>
  <si>
    <t>setNameISOOnlineResource</t>
  </si>
  <si>
    <t>ISOOnlineResource</t>
  </si>
  <si>
    <t>Prénom</t>
  </si>
  <si>
    <t>Identifiant de la fiche parent</t>
  </si>
  <si>
    <t>Autres conditions et mentions légales d'utilisations*</t>
  </si>
  <si>
    <t>GEMET* : voir feuille</t>
  </si>
  <si>
    <t>Etendue temporelle*</t>
  </si>
  <si>
    <t>Résumé*</t>
  </si>
  <si>
    <t>Titre de la donnée*</t>
  </si>
  <si>
    <t>Langue de la métadonnée*</t>
  </si>
  <si>
    <t>Aide</t>
  </si>
  <si>
    <t>Inspiré de la fiche BBEES</t>
  </si>
  <si>
    <t>environment</t>
  </si>
  <si>
    <t>Fax</t>
  </si>
  <si>
    <t>Pays</t>
  </si>
  <si>
    <t>Site web</t>
  </si>
  <si>
    <t>Use limitation</t>
  </si>
  <si>
    <t>licence acronym</t>
  </si>
  <si>
    <t>licence designation</t>
  </si>
  <si>
    <t>etalab 2.0</t>
  </si>
  <si>
    <t>CC-BY-4.0</t>
  </si>
  <si>
    <t>Licence Ouverte / Open Licence Etalab V2.0</t>
  </si>
  <si>
    <t>CC-BY-SA-4.0</t>
  </si>
  <si>
    <t>Creative Commons Attribution-ShareAlike 4.0 International 4.0 License (CC BY SA 4.0, https://creativecommons.org/licenses/by-sa/4.0/).</t>
  </si>
  <si>
    <t>Creative Commons Attribution 4.0 International License (CC BY 4.0, https://creativecommons.org/licenses/by/4.0/).</t>
  </si>
  <si>
    <t>Open Data Commons Attribution License (ODC-By) v1.0</t>
  </si>
  <si>
    <t>ODC-By V1.0</t>
  </si>
  <si>
    <t>http://inspire.ec.europa.eu/metadata-codelist/SpatialRepresentationType/vector</t>
  </si>
  <si>
    <t>http://inspire.ec.europa.eu/metadata-codelist/SpatialRepresentationType/grid</t>
  </si>
  <si>
    <t>http://inspire.ec.europa.eu/metadata-codelist/SpatialRepresentationType/textTable</t>
  </si>
  <si>
    <t>http://inspire.ec.europa.eu/metadata-codelist/SpatialRepresentationType/tin</t>
  </si>
  <si>
    <t>http://inspire.ec.europa.eu/metadata-codelist/SpatialRepresentationType/stereoModel</t>
  </si>
  <si>
    <t>http://inspire.ec.europa.eu/metadata-codelist/SpatialRepresentationType/video</t>
  </si>
  <si>
    <t>LINK DESCRIPTION</t>
  </si>
  <si>
    <t>WGS 84 / World - EPSG 4326</t>
  </si>
  <si>
    <t>A COPIER</t>
  </si>
  <si>
    <t>coordonnées avec .</t>
  </si>
  <si>
    <t>Lieu</t>
  </si>
  <si>
    <t>https://in-situ.theia-land.fr/skosmos/theia_ozcar_thesaurus/fr/</t>
  </si>
  <si>
    <t>https://vocabs.lter-europe.net/envthes/en/</t>
  </si>
  <si>
    <t>http://www.eionet.europa.eu/gemet/concept/5268</t>
  </si>
  <si>
    <t>http://www.eionet.europa.eu/gemet/concept/1751</t>
  </si>
  <si>
    <t>http://www.eionet.europa.eu/gemet/concept/3554</t>
  </si>
  <si>
    <t>VERIFICATION</t>
  </si>
  <si>
    <t>Zones de gestion / de restriction / de réglementation et unités de déclaration</t>
  </si>
  <si>
    <t>24 - Zones de gestion / de restriction / de réglementation et unités de déclaration</t>
  </si>
  <si>
    <t>1850-02-01</t>
  </si>
  <si>
    <t>1851-02-01</t>
  </si>
  <si>
    <t>Fiche de saisie des métadonnées CEBA v4.4.1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</si>
</sst>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 ;\-#,##0.00\ [$€]\ ;&quot; -&quot;#\ [$€]\ ;@\ "/>
    <numFmt numFmtId="165" formatCode="yyyy\-mm\-dd"/>
    <numFmt numFmtId="166" formatCode="yyyy\-mm\-dd;@"/>
  </numFmts>
  <fonts count="83">
    <font>
      <sz val="10"/>
      <name val="Arial"/>
      <family val="2"/>
    </font>
    <font>
      <b/>
      <sz val="10"/>
      <color indexed="10"/>
      <name val="Arial"/>
      <family val="2"/>
    </font>
    <font>
      <sz val="10"/>
      <color indexed="10"/>
      <name val="Arial"/>
      <family val="2"/>
    </font>
    <font>
      <b/>
      <sz val="10"/>
      <name val="Arial"/>
      <family val="2"/>
    </font>
    <font>
      <u/>
      <sz val="10"/>
      <color indexed="12"/>
      <name val="Arial"/>
      <family val="2"/>
    </font>
    <font>
      <i/>
      <sz val="10"/>
      <name val="Arial"/>
      <family val="2"/>
    </font>
    <font>
      <sz val="10"/>
      <color indexed="8"/>
      <name val="Arial"/>
      <family val="2"/>
    </font>
    <font>
      <b/>
      <sz val="12"/>
      <name val="Arial"/>
      <family val="2"/>
    </font>
    <font>
      <b/>
      <sz val="11"/>
      <name val="Arial"/>
      <family val="2"/>
    </font>
    <font>
      <sz val="10"/>
      <name val="Arial"/>
      <family val="2"/>
    </font>
    <font>
      <sz val="10"/>
      <name val="Arial Narrow"/>
      <family val="2"/>
    </font>
    <font>
      <sz val="10"/>
      <color indexed="22"/>
      <name val="Arial Narrow"/>
      <family val="2"/>
    </font>
    <font>
      <b/>
      <sz val="10"/>
      <name val="Arial Narrow"/>
      <family val="2"/>
    </font>
    <font>
      <sz val="10"/>
      <color indexed="9"/>
      <name val="Arial Narrow"/>
      <family val="2"/>
    </font>
    <font>
      <b/>
      <sz val="14"/>
      <name val="Arial Narrow"/>
      <family val="2"/>
    </font>
    <font>
      <b/>
      <sz val="14"/>
      <color indexed="9"/>
      <name val="Arial Narrow"/>
      <family val="2"/>
    </font>
    <font>
      <sz val="5"/>
      <name val="Arial Narrow"/>
      <family val="2"/>
    </font>
    <font>
      <sz val="5"/>
      <color indexed="9"/>
      <name val="Arial Narrow"/>
      <family val="2"/>
    </font>
    <font>
      <sz val="5"/>
      <color indexed="22"/>
      <name val="Arial Narrow"/>
      <family val="2"/>
    </font>
    <font>
      <sz val="2"/>
      <name val="Arial Narrow"/>
      <family val="2"/>
    </font>
    <font>
      <b/>
      <sz val="9"/>
      <name val="Arial Narrow"/>
      <family val="2"/>
    </font>
    <font>
      <b/>
      <sz val="10"/>
      <color indexed="9"/>
      <name val="Arial Narrow"/>
      <family val="2"/>
    </font>
    <font>
      <i/>
      <sz val="10"/>
      <name val="Arial Narrow"/>
      <family val="2"/>
    </font>
    <font>
      <sz val="2"/>
      <color indexed="9"/>
      <name val="Arial Narrow"/>
      <family val="2"/>
    </font>
    <font>
      <sz val="2"/>
      <color indexed="22"/>
      <name val="Arial Narrow"/>
      <family val="2"/>
    </font>
    <font>
      <b/>
      <i/>
      <sz val="10"/>
      <name val="Arial Narrow"/>
      <family val="2"/>
    </font>
    <font>
      <i/>
      <sz val="5"/>
      <name val="Arial Narrow"/>
      <family val="2"/>
    </font>
    <font>
      <b/>
      <sz val="5"/>
      <color indexed="9"/>
      <name val="Arial Narrow"/>
      <family val="2"/>
    </font>
    <font>
      <u/>
      <sz val="10"/>
      <color indexed="12"/>
      <name val="Arial Narrow"/>
      <family val="2"/>
    </font>
    <font>
      <b/>
      <u/>
      <sz val="10"/>
      <color indexed="12"/>
      <name val="Arial Narrow"/>
      <family val="2"/>
    </font>
    <font>
      <i/>
      <u/>
      <sz val="10"/>
      <color indexed="12"/>
      <name val="Arial Narrow"/>
      <family val="2"/>
    </font>
    <font>
      <b/>
      <sz val="18"/>
      <name val="Arial Narrow"/>
      <family val="2"/>
    </font>
    <font>
      <b/>
      <sz val="16"/>
      <color indexed="9"/>
      <name val="Arial Narrow"/>
      <family val="2"/>
    </font>
    <font>
      <b/>
      <sz val="13"/>
      <color indexed="9"/>
      <name val="Arial Narrow"/>
      <family val="2"/>
    </font>
    <font>
      <b/>
      <sz val="11"/>
      <name val="Arial Narrow"/>
      <family val="2"/>
    </font>
    <font>
      <sz val="11"/>
      <name val="Arial Narrow"/>
      <family val="2"/>
    </font>
    <font>
      <b/>
      <strike/>
      <sz val="11"/>
      <name val="Arial Narrow"/>
      <family val="2"/>
    </font>
    <font>
      <sz val="8"/>
      <name val="Arial"/>
      <family val="2"/>
    </font>
    <font>
      <b/>
      <sz val="11"/>
      <color theme="1"/>
      <name val="Calibri"/>
      <family val="2"/>
      <scheme val="minor"/>
    </font>
    <font>
      <sz val="10"/>
      <color rgb="FF000000"/>
      <name val="Arial"/>
      <family val="2"/>
    </font>
    <font>
      <sz val="12"/>
      <color theme="1"/>
      <name val="Calibri"/>
      <family val="2"/>
      <scheme val="minor"/>
    </font>
    <font>
      <u/>
      <sz val="10"/>
      <color indexed="12"/>
      <name val="Cambria"/>
      <family val="1"/>
      <scheme val="major"/>
    </font>
    <font>
      <i/>
      <sz val="10"/>
      <name val="Cambria"/>
      <family val="1"/>
      <scheme val="major"/>
    </font>
    <font>
      <sz val="10"/>
      <name val="Cambria"/>
      <family val="1"/>
      <scheme val="major"/>
    </font>
    <font>
      <b/>
      <sz val="10"/>
      <name val="Cambria"/>
      <family val="1"/>
      <scheme val="major"/>
    </font>
    <font>
      <b/>
      <sz val="16"/>
      <color theme="0"/>
      <name val="Arial Narrow"/>
      <family val="2"/>
    </font>
    <font>
      <b/>
      <sz val="14"/>
      <color theme="0"/>
      <name val="Arial Narrow"/>
      <family val="2"/>
    </font>
    <font>
      <sz val="9"/>
      <color rgb="FF000000"/>
      <name val="Arial"/>
      <family val="2"/>
    </font>
    <font>
      <b/>
      <sz val="9"/>
      <color rgb="FF000000"/>
      <name val="Arial"/>
      <family val="2"/>
    </font>
    <font>
      <u/>
      <sz val="9"/>
      <color rgb="FF000000"/>
      <name val="Arial"/>
      <family val="2"/>
    </font>
    <font>
      <b/>
      <u/>
      <sz val="9"/>
      <color rgb="FF000000"/>
      <name val="Arial"/>
      <family val="2"/>
    </font>
    <font>
      <b/>
      <sz val="9"/>
      <color rgb="FF000000"/>
      <name val="Tahoma"/>
      <family val="2"/>
    </font>
    <font>
      <sz val="9"/>
      <color rgb="FF000000"/>
      <name val="Tahoma"/>
      <family val="2"/>
    </font>
    <font>
      <u/>
      <sz val="9"/>
      <color rgb="FF000000"/>
      <name val="Tahoma"/>
      <family val="2"/>
    </font>
    <font>
      <sz val="11"/>
      <color theme="1"/>
      <name val="Calibri"/>
      <family val="2"/>
      <scheme val="minor"/>
    </font>
    <font>
      <b/>
      <sz val="16"/>
      <color rgb="FF191C1F"/>
      <name val="Helvetica Neue"/>
      <family val="2"/>
    </font>
    <font>
      <b/>
      <sz val="16"/>
      <color theme="1"/>
      <name val="Calibri"/>
      <family val="2"/>
      <scheme val="minor"/>
    </font>
    <font>
      <sz val="16"/>
      <color theme="1"/>
      <name val="Calibri"/>
      <family val="2"/>
      <scheme val="minor"/>
    </font>
    <font>
      <u/>
      <sz val="11"/>
      <color theme="10"/>
      <name val="Calibri"/>
      <family val="2"/>
      <scheme val="minor"/>
    </font>
    <font>
      <sz val="14"/>
      <color theme="1"/>
      <name val="Calibri"/>
      <family val="2"/>
      <scheme val="minor"/>
    </font>
    <font>
      <sz val="9"/>
      <name val="Cambria"/>
      <family val="1"/>
      <scheme val="major"/>
    </font>
    <font>
      <sz val="16"/>
      <color rgb="FF000000"/>
      <name val="Calibri"/>
      <family val="2"/>
      <scheme val="minor"/>
    </font>
    <font>
      <strike/>
      <sz val="11"/>
      <name val="Arial Narrow"/>
      <family val="2"/>
    </font>
    <font>
      <sz val="10"/>
      <color rgb="FF00B050"/>
      <name val="Arial Narrow"/>
      <family val="2"/>
    </font>
    <font>
      <i/>
      <sz val="10"/>
      <color rgb="FF00B050"/>
      <name val="Arial Narrow"/>
      <family val="2"/>
    </font>
    <font>
      <b/>
      <sz val="11"/>
      <color theme="1"/>
      <name val="Arial Narrow"/>
      <family val="2"/>
    </font>
    <font>
      <sz val="11"/>
      <color theme="1"/>
      <name val="Arial Narrow"/>
      <family val="2"/>
    </font>
    <font>
      <b/>
      <sz val="9"/>
      <color theme="7"/>
      <name val="Arial Narrow"/>
      <family val="2"/>
    </font>
    <font>
      <sz val="10"/>
      <color theme="7"/>
      <name val="Arial Narrow"/>
      <family val="2"/>
    </font>
    <font>
      <b/>
      <sz val="8"/>
      <color rgb="FF000000"/>
      <name val="Arial"/>
      <family val="2"/>
    </font>
    <font>
      <u/>
      <sz val="8"/>
      <color rgb="FF000000"/>
      <name val="Arial"/>
      <family val="2"/>
    </font>
    <font>
      <sz val="8"/>
      <color rgb="FF000000"/>
      <name val="Arial"/>
      <family val="2"/>
    </font>
    <font>
      <i/>
      <sz val="9"/>
      <color rgb="FF000000"/>
      <name val="Arial"/>
      <family val="2"/>
    </font>
    <font>
      <b/>
      <sz val="10"/>
      <color rgb="FF000000"/>
      <name val="Arial"/>
      <family val="2"/>
    </font>
    <font>
      <b/>
      <sz val="10"/>
      <color theme="7"/>
      <name val="Arial Narrow"/>
      <family val="2"/>
    </font>
    <font>
      <b/>
      <sz val="14"/>
      <color theme="0" tint="-0.34998626667073579"/>
      <name val="Arial Narrow"/>
      <family val="2"/>
    </font>
    <font>
      <b/>
      <sz val="11"/>
      <color theme="0" tint="-0.34998626667073579"/>
      <name val="Arial Narrow"/>
      <family val="2"/>
    </font>
    <font>
      <b/>
      <sz val="8"/>
      <color theme="0" tint="-0.34998626667073579"/>
      <name val="Arial Narrow"/>
      <family val="2"/>
    </font>
    <font>
      <sz val="14"/>
      <color rgb="FF24292F"/>
      <name val="Helvetica"/>
      <family val="2"/>
    </font>
    <font>
      <b/>
      <sz val="11"/>
      <name val="Calibri"/>
      <family val="2"/>
      <scheme val="minor"/>
    </font>
    <font>
      <sz val="9"/>
      <color indexed="81"/>
      <name val="Tahoma"/>
      <family val="2"/>
    </font>
    <font>
      <b/>
      <sz val="9"/>
      <color indexed="81"/>
      <name val="Tahoma"/>
      <family val="2"/>
    </font>
    <font>
      <sz val="10"/>
      <color theme="0" tint="-0.34998626667073579"/>
      <name val="Arial Narrow"/>
      <family val="2"/>
    </font>
  </fonts>
  <fills count="23">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1"/>
        <bgColor indexed="22"/>
      </patternFill>
    </fill>
    <fill>
      <patternFill patternType="solid">
        <fgColor indexed="22"/>
        <bgColor indexed="64"/>
      </patternFill>
    </fill>
    <fill>
      <patternFill patternType="solid">
        <fgColor indexed="22"/>
        <bgColor indexed="26"/>
      </patternFill>
    </fill>
    <fill>
      <patternFill patternType="solid">
        <fgColor theme="0"/>
        <bgColor indexed="31"/>
      </patternFill>
    </fill>
    <fill>
      <patternFill patternType="solid">
        <fgColor theme="0" tint="-0.249977111117893"/>
        <bgColor indexed="9"/>
      </patternFill>
    </fill>
    <fill>
      <patternFill patternType="solid">
        <fgColor theme="0" tint="-0.249977111117893"/>
        <bgColor indexed="26"/>
      </patternFill>
    </fill>
    <fill>
      <patternFill patternType="solid">
        <fgColor theme="0" tint="-0.249977111117893"/>
        <bgColor indexed="64"/>
      </patternFill>
    </fill>
    <fill>
      <patternFill patternType="solid">
        <fgColor theme="0"/>
        <bgColor indexed="64"/>
      </patternFill>
    </fill>
    <fill>
      <patternFill patternType="solid">
        <fgColor theme="9"/>
        <bgColor indexed="64"/>
      </patternFill>
    </fill>
    <fill>
      <patternFill patternType="solid">
        <fgColor theme="7" tint="-0.249977111117893"/>
        <bgColor indexed="55"/>
      </patternFill>
    </fill>
    <fill>
      <patternFill patternType="solid">
        <fgColor rgb="FF92D050"/>
        <bgColor indexed="64"/>
      </patternFill>
    </fill>
    <fill>
      <patternFill patternType="solid">
        <fgColor rgb="FFFFC000"/>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00"/>
        <bgColor rgb="FF000000"/>
      </patternFill>
    </fill>
    <fill>
      <patternFill patternType="solid">
        <fgColor theme="0" tint="-0.14999847407452621"/>
        <bgColor indexed="26"/>
      </patternFill>
    </fill>
    <fill>
      <patternFill patternType="solid">
        <fgColor theme="0" tint="-0.14999847407452621"/>
        <bgColor indexed="9"/>
      </patternFill>
    </fill>
  </fills>
  <borders count="75">
    <border>
      <left/>
      <right/>
      <top/>
      <bottom/>
      <diagonal/>
    </border>
    <border>
      <left style="thin">
        <color indexed="23"/>
      </left>
      <right style="thin">
        <color indexed="23"/>
      </right>
      <top style="thin">
        <color indexed="23"/>
      </top>
      <bottom style="thin">
        <color indexed="23"/>
      </bottom>
      <diagonal/>
    </border>
    <border>
      <left style="thin">
        <color indexed="17"/>
      </left>
      <right style="thin">
        <color indexed="17"/>
      </right>
      <top style="thin">
        <color indexed="17"/>
      </top>
      <bottom style="thin">
        <color indexed="17"/>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23"/>
      </right>
      <top/>
      <bottom/>
      <diagonal/>
    </border>
    <border>
      <left/>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23"/>
      </right>
      <top style="medium">
        <color indexed="64"/>
      </top>
      <bottom style="medium">
        <color indexed="64"/>
      </bottom>
      <diagonal/>
    </border>
    <border>
      <left style="thin">
        <color indexed="23"/>
      </left>
      <right style="thin">
        <color indexed="23"/>
      </right>
      <top style="medium">
        <color indexed="64"/>
      </top>
      <bottom style="medium">
        <color indexed="64"/>
      </bottom>
      <diagonal/>
    </border>
    <border>
      <left style="thin">
        <color indexed="23"/>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right/>
      <top style="thin">
        <color indexed="23"/>
      </top>
      <bottom style="medium">
        <color indexed="64"/>
      </bottom>
      <diagonal/>
    </border>
    <border>
      <left/>
      <right style="thin">
        <color indexed="23"/>
      </right>
      <top style="thin">
        <color indexed="23"/>
      </top>
      <bottom style="medium">
        <color indexed="64"/>
      </bottom>
      <diagonal/>
    </border>
    <border>
      <left/>
      <right style="medium">
        <color indexed="64"/>
      </right>
      <top style="thin">
        <color indexed="23"/>
      </top>
      <bottom style="medium">
        <color indexed="64"/>
      </bottom>
      <diagonal/>
    </border>
    <border>
      <left style="medium">
        <color indexed="64"/>
      </left>
      <right style="thin">
        <color indexed="23"/>
      </right>
      <top style="thin">
        <color indexed="23"/>
      </top>
      <bottom style="thin">
        <color indexed="23"/>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23"/>
      </bottom>
      <diagonal/>
    </border>
    <border>
      <left/>
      <right style="medium">
        <color indexed="64"/>
      </right>
      <top style="medium">
        <color indexed="64"/>
      </top>
      <bottom style="thin">
        <color indexed="23"/>
      </bottom>
      <diagonal/>
    </border>
  </borders>
  <cellStyleXfs count="9">
    <xf numFmtId="0" fontId="0" fillId="0" borderId="0"/>
    <xf numFmtId="164" fontId="9" fillId="0" borderId="0" applyFill="0" applyBorder="0" applyAlignment="0" applyProtection="0"/>
    <xf numFmtId="0" fontId="4" fillId="0" borderId="0" applyNumberFormat="0" applyFill="0" applyBorder="0" applyAlignment="0" applyProtection="0"/>
    <xf numFmtId="0" fontId="1" fillId="2" borderId="0" applyNumberFormat="0" applyProtection="0">
      <alignment vertical="top"/>
    </xf>
    <xf numFmtId="0" fontId="2" fillId="0" borderId="2" applyNumberFormat="0" applyFill="0" applyAlignment="0" applyProtection="0"/>
    <xf numFmtId="0" fontId="1" fillId="0" borderId="0" applyNumberFormat="0" applyFill="0" applyBorder="0" applyAlignment="0" applyProtection="0"/>
    <xf numFmtId="0" fontId="9" fillId="0" borderId="2" applyNumberFormat="0" applyFill="0" applyAlignment="0" applyProtection="0"/>
    <xf numFmtId="0" fontId="54" fillId="0" borderId="0"/>
    <xf numFmtId="0" fontId="58" fillId="0" borderId="0" applyNumberFormat="0" applyFill="0" applyBorder="0" applyAlignment="0" applyProtection="0"/>
  </cellStyleXfs>
  <cellXfs count="481">
    <xf numFmtId="0" fontId="0" fillId="0" borderId="0" xfId="0"/>
    <xf numFmtId="0" fontId="0" fillId="0" borderId="0" xfId="0" applyAlignment="1">
      <alignment vertical="top"/>
    </xf>
    <xf numFmtId="0" fontId="0" fillId="0" borderId="0" xfId="0" applyAlignment="1">
      <alignment horizontal="left" vertical="top" wrapText="1"/>
    </xf>
    <xf numFmtId="0" fontId="3" fillId="3" borderId="3" xfId="0" applyFont="1" applyFill="1" applyBorder="1" applyAlignment="1">
      <alignment horizontal="center" vertical="top" wrapText="1"/>
    </xf>
    <xf numFmtId="0" fontId="3" fillId="3" borderId="3" xfId="0" applyFont="1" applyFill="1" applyBorder="1" applyAlignment="1">
      <alignment horizontal="left" vertical="top" wrapText="1"/>
    </xf>
    <xf numFmtId="0" fontId="0" fillId="0" borderId="3" xfId="0" applyBorder="1" applyAlignment="1">
      <alignment horizontal="left" vertical="top" wrapText="1"/>
    </xf>
    <xf numFmtId="0" fontId="0" fillId="0" borderId="0" xfId="0" applyAlignment="1">
      <alignment vertical="top" wrapText="1"/>
    </xf>
    <xf numFmtId="0" fontId="3" fillId="0" borderId="0" xfId="0" applyFont="1" applyAlignment="1">
      <alignment horizontal="center" vertical="top"/>
    </xf>
    <xf numFmtId="0" fontId="7" fillId="0" borderId="0" xfId="0" applyFont="1" applyAlignment="1">
      <alignment vertical="top"/>
    </xf>
    <xf numFmtId="0" fontId="8" fillId="0" borderId="0" xfId="0" applyFont="1" applyAlignment="1">
      <alignment vertical="top"/>
    </xf>
    <xf numFmtId="0" fontId="3" fillId="3" borderId="4"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3" fillId="3" borderId="5" xfId="0" applyFont="1" applyFill="1" applyBorder="1" applyAlignment="1">
      <alignment horizontal="center" vertical="top" wrapText="1"/>
    </xf>
    <xf numFmtId="0" fontId="0" fillId="0" borderId="4" xfId="0" applyBorder="1" applyAlignment="1">
      <alignment horizontal="left" vertical="top" wrapText="1"/>
    </xf>
    <xf numFmtId="0" fontId="0" fillId="0" borderId="6" xfId="0" applyBorder="1" applyAlignment="1">
      <alignment vertical="top" wrapText="1"/>
    </xf>
    <xf numFmtId="0" fontId="3" fillId="0" borderId="0" xfId="0" applyFont="1" applyAlignment="1">
      <alignment vertical="top"/>
    </xf>
    <xf numFmtId="0" fontId="5" fillId="2" borderId="7" xfId="0" applyFont="1" applyFill="1" applyBorder="1" applyAlignment="1">
      <alignment vertical="top" wrapText="1"/>
    </xf>
    <xf numFmtId="0" fontId="0" fillId="0" borderId="4" xfId="0" applyBorder="1" applyAlignment="1">
      <alignment vertical="top" wrapText="1"/>
    </xf>
    <xf numFmtId="0" fontId="5" fillId="2" borderId="0" xfId="0" applyFont="1" applyFill="1" applyAlignment="1">
      <alignment vertical="top" wrapText="1"/>
    </xf>
    <xf numFmtId="0" fontId="5" fillId="0" borderId="8" xfId="0" applyFont="1" applyBorder="1" applyAlignment="1">
      <alignment vertical="top"/>
    </xf>
    <xf numFmtId="0" fontId="5" fillId="0" borderId="0" xfId="0" applyFont="1" applyAlignment="1">
      <alignment vertical="top"/>
    </xf>
    <xf numFmtId="0" fontId="5" fillId="2" borderId="9" xfId="0" applyFont="1" applyFill="1" applyBorder="1" applyAlignment="1">
      <alignment vertical="top" wrapText="1"/>
    </xf>
    <xf numFmtId="0" fontId="0" fillId="0" borderId="8" xfId="0" applyBorder="1" applyAlignment="1">
      <alignment vertical="top"/>
    </xf>
    <xf numFmtId="0" fontId="3" fillId="3" borderId="6"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11" xfId="0" applyFont="1" applyFill="1" applyBorder="1" applyAlignment="1">
      <alignment horizontal="center" vertical="top" wrapText="1"/>
    </xf>
    <xf numFmtId="0" fontId="5" fillId="2" borderId="0" xfId="0" applyFont="1" applyFill="1" applyAlignment="1">
      <alignment vertical="top"/>
    </xf>
    <xf numFmtId="0" fontId="3" fillId="3" borderId="12" xfId="0" applyFont="1" applyFill="1" applyBorder="1" applyAlignment="1">
      <alignment horizontal="center" vertical="top" wrapText="1"/>
    </xf>
    <xf numFmtId="0" fontId="6" fillId="0" borderId="12" xfId="0" applyFont="1" applyBorder="1" applyAlignment="1">
      <alignment vertical="top" wrapText="1"/>
    </xf>
    <xf numFmtId="0" fontId="0" fillId="0" borderId="12" xfId="0" applyBorder="1" applyAlignment="1">
      <alignment vertical="top"/>
    </xf>
    <xf numFmtId="0" fontId="0" fillId="0" borderId="12" xfId="0" applyBorder="1" applyAlignment="1">
      <alignment vertical="top" wrapText="1"/>
    </xf>
    <xf numFmtId="0" fontId="5" fillId="0" borderId="13" xfId="0" applyFont="1" applyBorder="1" applyAlignment="1">
      <alignment vertical="top"/>
    </xf>
    <xf numFmtId="0" fontId="3" fillId="4" borderId="12" xfId="0" applyFont="1" applyFill="1" applyBorder="1" applyAlignment="1">
      <alignment horizontal="center" vertical="top"/>
    </xf>
    <xf numFmtId="0" fontId="0" fillId="2" borderId="12" xfId="0" applyFill="1" applyBorder="1" applyAlignment="1">
      <alignment vertical="top"/>
    </xf>
    <xf numFmtId="0" fontId="3" fillId="5" borderId="12" xfId="0" applyFont="1" applyFill="1" applyBorder="1" applyAlignment="1">
      <alignment horizontal="center" vertical="top" wrapText="1"/>
    </xf>
    <xf numFmtId="0" fontId="3" fillId="6" borderId="12" xfId="0" applyFont="1" applyFill="1" applyBorder="1" applyAlignment="1">
      <alignment horizontal="center" vertical="top" wrapText="1"/>
    </xf>
    <xf numFmtId="0" fontId="3" fillId="7" borderId="0" xfId="0" applyFont="1" applyFill="1" applyAlignment="1">
      <alignment horizontal="center" vertical="top" wrapText="1"/>
    </xf>
    <xf numFmtId="0" fontId="3" fillId="3" borderId="14" xfId="0" applyFont="1" applyFill="1" applyBorder="1" applyAlignment="1">
      <alignment horizontal="center" vertical="top" wrapText="1"/>
    </xf>
    <xf numFmtId="0" fontId="3" fillId="4" borderId="14" xfId="0" applyFont="1" applyFill="1" applyBorder="1" applyAlignment="1">
      <alignment horizontal="center" vertical="top"/>
    </xf>
    <xf numFmtId="0" fontId="0" fillId="0" borderId="45" xfId="0" applyBorder="1" applyAlignment="1">
      <alignment vertical="top" wrapText="1"/>
    </xf>
    <xf numFmtId="0" fontId="39" fillId="0" borderId="45" xfId="0" applyFont="1" applyBorder="1" applyAlignment="1">
      <alignment horizontal="justify" vertical="top" wrapText="1"/>
    </xf>
    <xf numFmtId="0" fontId="0" fillId="0" borderId="45" xfId="0" applyBorder="1" applyAlignment="1">
      <alignment vertical="top"/>
    </xf>
    <xf numFmtId="0" fontId="8" fillId="3" borderId="3" xfId="0" applyFont="1" applyFill="1" applyBorder="1" applyAlignment="1">
      <alignment horizontal="center" vertical="top" wrapText="1"/>
    </xf>
    <xf numFmtId="0" fontId="8" fillId="3" borderId="0" xfId="0" applyFont="1" applyFill="1" applyAlignment="1">
      <alignment horizontal="center" vertical="top" wrapText="1"/>
    </xf>
    <xf numFmtId="0" fontId="3" fillId="3" borderId="0" xfId="0" applyFont="1" applyFill="1" applyAlignment="1">
      <alignment horizontal="center" vertical="top" wrapText="1"/>
    </xf>
    <xf numFmtId="0" fontId="8" fillId="3" borderId="5"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0" borderId="0" xfId="0" applyFont="1" applyAlignment="1">
      <alignment vertical="top" wrapText="1"/>
    </xf>
    <xf numFmtId="0" fontId="10"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top"/>
    </xf>
    <xf numFmtId="0" fontId="11" fillId="2" borderId="0" xfId="0" applyFont="1" applyFill="1" applyAlignment="1">
      <alignment vertical="top"/>
    </xf>
    <xf numFmtId="0" fontId="10" fillId="2" borderId="0" xfId="0" applyFont="1" applyFill="1" applyAlignment="1">
      <alignment vertical="top"/>
    </xf>
    <xf numFmtId="0" fontId="10" fillId="0" borderId="0" xfId="0" applyFont="1" applyAlignment="1">
      <alignment vertical="center"/>
    </xf>
    <xf numFmtId="0" fontId="13" fillId="0" borderId="0" xfId="0" applyFont="1" applyAlignment="1">
      <alignment vertical="top"/>
    </xf>
    <xf numFmtId="0" fontId="11" fillId="0" borderId="0" xfId="0" applyFont="1"/>
    <xf numFmtId="0" fontId="10" fillId="0" borderId="0" xfId="0" applyFont="1"/>
    <xf numFmtId="0" fontId="10" fillId="0" borderId="0" xfId="0" applyFont="1" applyAlignment="1">
      <alignment vertical="top"/>
    </xf>
    <xf numFmtId="0" fontId="11" fillId="0" borderId="0" xfId="0" applyFont="1" applyAlignment="1">
      <alignment vertical="top"/>
    </xf>
    <xf numFmtId="0" fontId="10" fillId="2" borderId="18" xfId="0" applyFont="1" applyFill="1" applyBorder="1" applyAlignment="1">
      <alignment vertical="center"/>
    </xf>
    <xf numFmtId="0" fontId="15" fillId="2" borderId="0" xfId="0" applyFont="1" applyFill="1"/>
    <xf numFmtId="0" fontId="10" fillId="2" borderId="19" xfId="0" applyFont="1" applyFill="1" applyBorder="1" applyAlignment="1">
      <alignment vertical="center"/>
    </xf>
    <xf numFmtId="0" fontId="16" fillId="0" borderId="0" xfId="0" applyFont="1" applyAlignment="1">
      <alignment vertical="center"/>
    </xf>
    <xf numFmtId="0" fontId="16" fillId="0" borderId="0" xfId="0" applyFont="1" applyAlignment="1">
      <alignment vertical="top"/>
    </xf>
    <xf numFmtId="0" fontId="17" fillId="0" borderId="0" xfId="0" applyFont="1" applyAlignment="1">
      <alignment vertical="top"/>
    </xf>
    <xf numFmtId="0" fontId="18" fillId="0" borderId="0" xfId="0" applyFont="1"/>
    <xf numFmtId="0" fontId="16" fillId="0" borderId="0" xfId="0" applyFont="1"/>
    <xf numFmtId="0" fontId="19" fillId="0" borderId="0" xfId="0" applyFont="1" applyAlignment="1">
      <alignment vertical="center"/>
    </xf>
    <xf numFmtId="0" fontId="20" fillId="2" borderId="0" xfId="2" applyNumberFormat="1" applyFont="1" applyFill="1" applyBorder="1" applyAlignment="1" applyProtection="1">
      <alignment horizontal="center" vertical="center"/>
    </xf>
    <xf numFmtId="0" fontId="20" fillId="2" borderId="19" xfId="2" applyNumberFormat="1" applyFont="1" applyFill="1" applyBorder="1" applyAlignment="1" applyProtection="1">
      <alignment vertical="center"/>
    </xf>
    <xf numFmtId="0" fontId="21" fillId="0" borderId="0" xfId="0" applyFont="1"/>
    <xf numFmtId="0" fontId="10" fillId="2" borderId="0" xfId="0" applyFont="1" applyFill="1"/>
    <xf numFmtId="0" fontId="20" fillId="0" borderId="0" xfId="2" applyNumberFormat="1" applyFont="1" applyFill="1" applyBorder="1" applyAlignment="1" applyProtection="1">
      <alignment horizontal="center" vertical="center"/>
    </xf>
    <xf numFmtId="0" fontId="23" fillId="0" borderId="0" xfId="0" applyFont="1" applyAlignment="1">
      <alignment vertical="top"/>
    </xf>
    <xf numFmtId="0" fontId="24" fillId="0" borderId="0" xfId="0" applyFont="1" applyAlignment="1">
      <alignment vertical="top"/>
    </xf>
    <xf numFmtId="0" fontId="19" fillId="0" borderId="0" xfId="0" applyFont="1" applyAlignment="1">
      <alignment vertical="top"/>
    </xf>
    <xf numFmtId="0" fontId="22" fillId="0" borderId="0" xfId="0" applyFont="1" applyAlignment="1">
      <alignment vertical="center"/>
    </xf>
    <xf numFmtId="0" fontId="25" fillId="2" borderId="18" xfId="0" applyFont="1" applyFill="1" applyBorder="1" applyAlignment="1">
      <alignment vertical="center"/>
    </xf>
    <xf numFmtId="0" fontId="25" fillId="2" borderId="0" xfId="0" applyFont="1" applyFill="1" applyAlignment="1">
      <alignment vertical="center"/>
    </xf>
    <xf numFmtId="0" fontId="26" fillId="0" borderId="0" xfId="0" applyFont="1" applyAlignment="1">
      <alignment vertical="center"/>
    </xf>
    <xf numFmtId="0" fontId="22" fillId="2" borderId="18" xfId="0" applyFont="1" applyFill="1" applyBorder="1" applyAlignment="1">
      <alignment vertical="center"/>
    </xf>
    <xf numFmtId="0" fontId="27" fillId="0" borderId="0" xfId="0" applyFont="1" applyAlignment="1">
      <alignment vertical="top" wrapText="1"/>
    </xf>
    <xf numFmtId="0" fontId="22" fillId="2" borderId="0" xfId="0" applyFont="1" applyFill="1" applyAlignment="1">
      <alignment vertical="center"/>
    </xf>
    <xf numFmtId="0" fontId="22" fillId="0" borderId="18" xfId="0" applyFont="1" applyBorder="1" applyAlignment="1">
      <alignment vertical="center"/>
    </xf>
    <xf numFmtId="0" fontId="10" fillId="0" borderId="19" xfId="0" applyFont="1" applyBorder="1" applyAlignment="1">
      <alignment vertical="center"/>
    </xf>
    <xf numFmtId="0" fontId="21" fillId="0" borderId="0" xfId="0" applyFont="1" applyAlignment="1">
      <alignment vertical="center"/>
    </xf>
    <xf numFmtId="0" fontId="21" fillId="2" borderId="0" xfId="2" applyNumberFormat="1" applyFont="1" applyFill="1" applyBorder="1" applyAlignment="1" applyProtection="1">
      <alignment horizontal="center" vertical="center"/>
    </xf>
    <xf numFmtId="0" fontId="27" fillId="0" borderId="0" xfId="0" applyFont="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0" borderId="21" xfId="0" applyFont="1" applyBorder="1" applyAlignment="1">
      <alignment horizontal="lef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18" xfId="0" applyFont="1" applyBorder="1" applyAlignment="1">
      <alignment vertical="center"/>
    </xf>
    <xf numFmtId="0" fontId="12" fillId="0" borderId="0" xfId="6" applyNumberFormat="1" applyFont="1" applyFill="1" applyBorder="1" applyAlignment="1" applyProtection="1"/>
    <xf numFmtId="0" fontId="12" fillId="0" borderId="0" xfId="0" applyFont="1"/>
    <xf numFmtId="0" fontId="12" fillId="2" borderId="0" xfId="6" applyNumberFormat="1" applyFont="1" applyFill="1" applyBorder="1" applyAlignment="1" applyProtection="1"/>
    <xf numFmtId="0" fontId="10" fillId="2" borderId="0" xfId="0" applyFont="1" applyFill="1" applyAlignment="1">
      <alignment horizontal="left" vertical="center" wrapText="1"/>
    </xf>
    <xf numFmtId="0" fontId="12" fillId="0" borderId="0" xfId="6" applyNumberFormat="1" applyFont="1" applyFill="1" applyBorder="1" applyAlignment="1" applyProtection="1">
      <alignment vertical="center"/>
    </xf>
    <xf numFmtId="0" fontId="10" fillId="0" borderId="0" xfId="0" applyFont="1" applyAlignment="1">
      <alignment horizontal="left" vertical="top" wrapText="1"/>
    </xf>
    <xf numFmtId="0" fontId="20" fillId="2" borderId="0" xfId="2" applyNumberFormat="1" applyFont="1" applyFill="1" applyBorder="1" applyAlignment="1" applyProtection="1">
      <alignment horizontal="center" vertical="center" wrapText="1"/>
    </xf>
    <xf numFmtId="0" fontId="12" fillId="0" borderId="0" xfId="0" applyFont="1" applyAlignment="1">
      <alignment horizontal="left" vertical="center"/>
    </xf>
    <xf numFmtId="0" fontId="10" fillId="2" borderId="0" xfId="0" applyFont="1" applyFill="1" applyAlignment="1">
      <alignment horizontal="center"/>
    </xf>
    <xf numFmtId="0" fontId="12" fillId="2" borderId="0" xfId="0" applyFont="1" applyFill="1" applyAlignment="1">
      <alignment horizontal="left" wrapText="1"/>
    </xf>
    <xf numFmtId="0" fontId="10" fillId="2" borderId="0" xfId="0" applyFont="1" applyFill="1" applyAlignment="1">
      <alignment horizontal="left" vertical="center"/>
    </xf>
    <xf numFmtId="0" fontId="12" fillId="2" borderId="0" xfId="0" applyFont="1" applyFill="1" applyAlignment="1">
      <alignment horizontal="left" vertical="center"/>
    </xf>
    <xf numFmtId="49" fontId="10" fillId="2" borderId="0" xfId="0" applyNumberFormat="1" applyFont="1" applyFill="1" applyAlignment="1">
      <alignment vertical="top"/>
    </xf>
    <xf numFmtId="0" fontId="18" fillId="0" borderId="0" xfId="0" applyFont="1" applyAlignment="1">
      <alignment vertical="top"/>
    </xf>
    <xf numFmtId="0" fontId="10" fillId="0" borderId="0" xfId="0" applyFont="1" applyAlignment="1">
      <alignment vertical="center" wrapText="1"/>
    </xf>
    <xf numFmtId="0" fontId="10" fillId="0" borderId="20" xfId="0" applyFont="1" applyBorder="1" applyAlignment="1">
      <alignment vertical="center"/>
    </xf>
    <xf numFmtId="0" fontId="12" fillId="0" borderId="21" xfId="0" applyFont="1" applyBorder="1" applyAlignment="1">
      <alignment horizontal="left" vertical="center"/>
    </xf>
    <xf numFmtId="0" fontId="12" fillId="0" borderId="24" xfId="0" applyFont="1" applyBorder="1" applyAlignment="1">
      <alignment horizontal="left" vertical="center"/>
    </xf>
    <xf numFmtId="0" fontId="12" fillId="2" borderId="0" xfId="2" applyNumberFormat="1" applyFont="1" applyFill="1" applyBorder="1" applyAlignment="1" applyProtection="1">
      <alignment horizontal="center" vertical="center"/>
    </xf>
    <xf numFmtId="0" fontId="10" fillId="0" borderId="0" xfId="0" applyFont="1" applyAlignment="1">
      <alignment vertical="top" wrapText="1"/>
    </xf>
    <xf numFmtId="0" fontId="10" fillId="2" borderId="0" xfId="0" applyFont="1" applyFill="1" applyAlignment="1">
      <alignment horizontal="left" vertical="top"/>
    </xf>
    <xf numFmtId="0" fontId="25" fillId="0" borderId="0" xfId="0" applyFont="1" applyAlignment="1">
      <alignment vertical="center"/>
    </xf>
    <xf numFmtId="0" fontId="10" fillId="0" borderId="21" xfId="0" applyFont="1" applyBorder="1"/>
    <xf numFmtId="0" fontId="22" fillId="0" borderId="21" xfId="0" applyFont="1" applyBorder="1" applyAlignment="1">
      <alignment vertical="center" wrapText="1"/>
    </xf>
    <xf numFmtId="0" fontId="12" fillId="2" borderId="18" xfId="0" applyFont="1" applyFill="1" applyBorder="1" applyAlignment="1">
      <alignment vertical="center"/>
    </xf>
    <xf numFmtId="0" fontId="12" fillId="2" borderId="20" xfId="0" applyFont="1" applyFill="1" applyBorder="1" applyAlignment="1">
      <alignment vertical="center"/>
    </xf>
    <xf numFmtId="0" fontId="12" fillId="2" borderId="21" xfId="0" applyFont="1" applyFill="1" applyBorder="1" applyAlignment="1">
      <alignment vertical="center"/>
    </xf>
    <xf numFmtId="0" fontId="10" fillId="2" borderId="21" xfId="0" applyFont="1" applyFill="1" applyBorder="1" applyAlignment="1">
      <alignment vertical="center"/>
    </xf>
    <xf numFmtId="0" fontId="12" fillId="0" borderId="24" xfId="6" applyNumberFormat="1" applyFont="1" applyFill="1" applyBorder="1" applyAlignment="1" applyProtection="1">
      <alignment vertical="center"/>
    </xf>
    <xf numFmtId="0" fontId="10" fillId="0" borderId="0" xfId="0" applyFont="1" applyAlignment="1">
      <alignment horizontal="left" vertical="center"/>
    </xf>
    <xf numFmtId="0" fontId="10" fillId="8" borderId="28" xfId="0" applyFont="1" applyFill="1" applyBorder="1" applyAlignment="1">
      <alignment vertical="top"/>
    </xf>
    <xf numFmtId="0" fontId="16" fillId="8" borderId="29" xfId="0" applyFont="1" applyFill="1" applyBorder="1" applyAlignment="1">
      <alignment vertical="top"/>
    </xf>
    <xf numFmtId="0" fontId="10" fillId="8" borderId="26" xfId="0" applyFont="1" applyFill="1" applyBorder="1" applyAlignment="1">
      <alignment vertical="center"/>
    </xf>
    <xf numFmtId="0" fontId="16" fillId="8" borderId="26" xfId="0" applyFont="1" applyFill="1" applyBorder="1" applyAlignment="1">
      <alignment vertical="top"/>
    </xf>
    <xf numFmtId="0" fontId="16" fillId="8" borderId="30" xfId="0" applyFont="1" applyFill="1" applyBorder="1" applyAlignment="1">
      <alignment vertical="top"/>
    </xf>
    <xf numFmtId="0" fontId="10" fillId="8" borderId="31" xfId="0" applyFont="1" applyFill="1" applyBorder="1" applyAlignment="1">
      <alignment vertical="top"/>
    </xf>
    <xf numFmtId="0" fontId="16" fillId="8" borderId="32" xfId="0" applyFont="1" applyFill="1" applyBorder="1" applyAlignment="1">
      <alignment vertical="top"/>
    </xf>
    <xf numFmtId="0" fontId="10" fillId="8" borderId="27" xfId="0" applyFont="1" applyFill="1" applyBorder="1" applyAlignment="1">
      <alignment vertical="center"/>
    </xf>
    <xf numFmtId="0" fontId="16" fillId="8" borderId="27" xfId="0" applyFont="1" applyFill="1" applyBorder="1" applyAlignment="1">
      <alignment vertical="top"/>
    </xf>
    <xf numFmtId="0" fontId="10" fillId="8" borderId="33" xfId="0" applyFont="1" applyFill="1" applyBorder="1" applyAlignment="1">
      <alignment vertical="center"/>
    </xf>
    <xf numFmtId="0" fontId="10" fillId="8" borderId="29" xfId="0" applyFont="1" applyFill="1" applyBorder="1" applyAlignment="1">
      <alignment vertical="center"/>
    </xf>
    <xf numFmtId="0" fontId="10" fillId="8" borderId="30" xfId="0" applyFont="1" applyFill="1" applyBorder="1" applyAlignment="1">
      <alignment vertical="center"/>
    </xf>
    <xf numFmtId="0" fontId="10" fillId="8" borderId="32" xfId="0" applyFont="1" applyFill="1" applyBorder="1" applyAlignment="1">
      <alignment vertical="center"/>
    </xf>
    <xf numFmtId="0" fontId="10" fillId="8" borderId="31" xfId="0" applyFont="1" applyFill="1" applyBorder="1" applyAlignment="1">
      <alignment vertical="center"/>
    </xf>
    <xf numFmtId="0" fontId="16" fillId="8" borderId="0" xfId="0" applyFont="1" applyFill="1" applyAlignment="1">
      <alignment vertical="top"/>
    </xf>
    <xf numFmtId="0" fontId="10" fillId="9" borderId="26" xfId="0" applyFont="1" applyFill="1" applyBorder="1" applyAlignment="1">
      <alignment vertical="center"/>
    </xf>
    <xf numFmtId="0" fontId="20" fillId="9" borderId="0" xfId="2" applyNumberFormat="1" applyFont="1" applyFill="1" applyBorder="1" applyAlignment="1" applyProtection="1">
      <alignment vertical="center"/>
    </xf>
    <xf numFmtId="0" fontId="16" fillId="8" borderId="28" xfId="0" applyFont="1" applyFill="1" applyBorder="1" applyAlignment="1">
      <alignment vertical="top"/>
    </xf>
    <xf numFmtId="0" fontId="10" fillId="9" borderId="27" xfId="0" applyFont="1" applyFill="1" applyBorder="1" applyAlignment="1">
      <alignment vertical="center"/>
    </xf>
    <xf numFmtId="0" fontId="16" fillId="8" borderId="33" xfId="0" applyFont="1" applyFill="1" applyBorder="1" applyAlignment="1">
      <alignment vertical="top"/>
    </xf>
    <xf numFmtId="0" fontId="16" fillId="8" borderId="31" xfId="0" applyFont="1" applyFill="1" applyBorder="1" applyAlignment="1">
      <alignment vertical="top"/>
    </xf>
    <xf numFmtId="0" fontId="10" fillId="8" borderId="0" xfId="0" applyFont="1" applyFill="1" applyAlignment="1">
      <alignment vertical="top"/>
    </xf>
    <xf numFmtId="0" fontId="10" fillId="8" borderId="0" xfId="0" applyFont="1" applyFill="1" applyAlignment="1">
      <alignment vertical="center"/>
    </xf>
    <xf numFmtId="0" fontId="10" fillId="8" borderId="28" xfId="0" applyFont="1" applyFill="1" applyBorder="1" applyAlignment="1">
      <alignment vertical="center"/>
    </xf>
    <xf numFmtId="0" fontId="25" fillId="8" borderId="31" xfId="0" applyFont="1" applyFill="1" applyBorder="1" applyAlignment="1">
      <alignment vertical="center"/>
    </xf>
    <xf numFmtId="0" fontId="22" fillId="8" borderId="31" xfId="0" applyFont="1" applyFill="1" applyBorder="1" applyAlignment="1">
      <alignment vertical="center"/>
    </xf>
    <xf numFmtId="0" fontId="22" fillId="8" borderId="0" xfId="0" applyFont="1" applyFill="1" applyAlignment="1">
      <alignment horizontal="left"/>
    </xf>
    <xf numFmtId="0" fontId="10" fillId="8" borderId="0" xfId="0" applyFont="1" applyFill="1" applyAlignment="1">
      <alignment horizontal="left" vertical="center"/>
    </xf>
    <xf numFmtId="0" fontId="20" fillId="8" borderId="28" xfId="2" applyNumberFormat="1" applyFont="1" applyFill="1" applyBorder="1" applyAlignment="1" applyProtection="1">
      <alignment horizontal="center" vertical="center"/>
    </xf>
    <xf numFmtId="0" fontId="12" fillId="8" borderId="28" xfId="6" applyNumberFormat="1" applyFont="1" applyFill="1" applyBorder="1" applyAlignment="1" applyProtection="1">
      <alignment horizontal="left"/>
    </xf>
    <xf numFmtId="0" fontId="10" fillId="8" borderId="32" xfId="0" applyFont="1" applyFill="1" applyBorder="1" applyAlignment="1">
      <alignment vertical="top"/>
    </xf>
    <xf numFmtId="0" fontId="12" fillId="8" borderId="27" xfId="0" applyFont="1" applyFill="1" applyBorder="1"/>
    <xf numFmtId="0" fontId="10" fillId="8" borderId="27" xfId="0" applyFont="1" applyFill="1" applyBorder="1" applyAlignment="1">
      <alignment vertical="top"/>
    </xf>
    <xf numFmtId="0" fontId="12" fillId="8" borderId="27" xfId="6" applyNumberFormat="1" applyFont="1" applyFill="1" applyBorder="1" applyAlignment="1" applyProtection="1">
      <alignment horizontal="left"/>
    </xf>
    <xf numFmtId="0" fontId="12" fillId="8" borderId="33" xfId="6" applyNumberFormat="1" applyFont="1" applyFill="1" applyBorder="1" applyAlignment="1" applyProtection="1">
      <alignment horizontal="left"/>
    </xf>
    <xf numFmtId="0" fontId="10" fillId="8" borderId="29" xfId="0" applyFont="1" applyFill="1" applyBorder="1" applyAlignment="1">
      <alignment vertical="top"/>
    </xf>
    <xf numFmtId="0" fontId="12" fillId="8" borderId="26" xfId="0" applyFont="1" applyFill="1" applyBorder="1" applyAlignment="1">
      <alignment horizontal="left" wrapText="1"/>
    </xf>
    <xf numFmtId="0" fontId="10" fillId="8" borderId="26" xfId="0" applyFont="1" applyFill="1" applyBorder="1" applyAlignment="1">
      <alignment vertical="top"/>
    </xf>
    <xf numFmtId="0" fontId="10" fillId="8" borderId="26" xfId="0" applyFont="1" applyFill="1" applyBorder="1" applyAlignment="1">
      <alignment horizontal="left" vertical="center"/>
    </xf>
    <xf numFmtId="0" fontId="10" fillId="8" borderId="30" xfId="0" applyFont="1" applyFill="1" applyBorder="1" applyAlignment="1">
      <alignment horizontal="left" vertical="center"/>
    </xf>
    <xf numFmtId="0" fontId="10" fillId="8" borderId="33" xfId="0" applyFont="1" applyFill="1" applyBorder="1" applyAlignment="1">
      <alignment vertical="top"/>
    </xf>
    <xf numFmtId="0" fontId="12" fillId="8" borderId="26" xfId="0" applyFont="1" applyFill="1" applyBorder="1"/>
    <xf numFmtId="0" fontId="12" fillId="8" borderId="26" xfId="6" applyNumberFormat="1" applyFont="1" applyFill="1" applyBorder="1" applyAlignment="1" applyProtection="1"/>
    <xf numFmtId="0" fontId="12" fillId="8" borderId="30" xfId="6" applyNumberFormat="1" applyFont="1" applyFill="1" applyBorder="1" applyAlignment="1" applyProtection="1"/>
    <xf numFmtId="0" fontId="10" fillId="8" borderId="28" xfId="0" applyFont="1" applyFill="1" applyBorder="1" applyAlignment="1">
      <alignment horizontal="left" vertical="center" wrapText="1"/>
    </xf>
    <xf numFmtId="0" fontId="12" fillId="8" borderId="27" xfId="0" applyFont="1" applyFill="1" applyBorder="1" applyAlignment="1">
      <alignment horizontal="left" vertical="top"/>
    </xf>
    <xf numFmtId="0" fontId="10" fillId="8" borderId="27" xfId="0" applyFont="1" applyFill="1" applyBorder="1" applyAlignment="1">
      <alignment horizontal="left" vertical="center" wrapText="1"/>
    </xf>
    <xf numFmtId="0" fontId="10" fillId="8" borderId="33" xfId="0" applyFont="1" applyFill="1" applyBorder="1" applyAlignment="1">
      <alignment horizontal="left" vertical="center" wrapText="1"/>
    </xf>
    <xf numFmtId="0" fontId="10" fillId="8" borderId="29" xfId="0" applyFont="1" applyFill="1" applyBorder="1" applyAlignment="1">
      <alignment horizontal="left" vertical="top" wrapText="1"/>
    </xf>
    <xf numFmtId="0" fontId="10" fillId="8" borderId="26" xfId="0" applyFont="1" applyFill="1" applyBorder="1" applyAlignment="1">
      <alignment horizontal="left" vertical="top" wrapText="1"/>
    </xf>
    <xf numFmtId="0" fontId="10" fillId="8" borderId="30" xfId="0" applyFont="1" applyFill="1" applyBorder="1" applyAlignment="1">
      <alignment horizontal="left" vertical="top" wrapText="1"/>
    </xf>
    <xf numFmtId="0" fontId="10" fillId="8" borderId="31" xfId="0" applyFont="1" applyFill="1" applyBorder="1" applyAlignment="1">
      <alignment horizontal="left" vertical="top" wrapText="1"/>
    </xf>
    <xf numFmtId="0" fontId="10" fillId="8" borderId="32" xfId="0" applyFont="1" applyFill="1" applyBorder="1" applyAlignment="1">
      <alignment horizontal="left" vertical="top" wrapText="1"/>
    </xf>
    <xf numFmtId="0" fontId="12" fillId="8" borderId="29" xfId="0" applyFont="1" applyFill="1" applyBorder="1"/>
    <xf numFmtId="0" fontId="12" fillId="8" borderId="26" xfId="6" applyNumberFormat="1" applyFont="1" applyFill="1" applyBorder="1" applyAlignment="1" applyProtection="1">
      <alignment vertical="center"/>
    </xf>
    <xf numFmtId="0" fontId="12" fillId="8" borderId="30" xfId="6" applyNumberFormat="1" applyFont="1" applyFill="1" applyBorder="1" applyAlignment="1" applyProtection="1">
      <alignment vertical="center"/>
    </xf>
    <xf numFmtId="0" fontId="12" fillId="8" borderId="0" xfId="6" applyNumberFormat="1" applyFont="1" applyFill="1" applyBorder="1" applyAlignment="1" applyProtection="1">
      <alignment vertical="center"/>
    </xf>
    <xf numFmtId="0" fontId="12" fillId="8" borderId="28" xfId="6" applyNumberFormat="1" applyFont="1" applyFill="1" applyBorder="1" applyAlignment="1" applyProtection="1">
      <alignment vertical="center"/>
    </xf>
    <xf numFmtId="0" fontId="10" fillId="8" borderId="28" xfId="0" applyFont="1" applyFill="1" applyBorder="1" applyAlignment="1">
      <alignment horizontal="left" vertical="top" wrapText="1"/>
    </xf>
    <xf numFmtId="0" fontId="10" fillId="8" borderId="27" xfId="0" applyFont="1" applyFill="1" applyBorder="1" applyAlignment="1">
      <alignment horizontal="left" vertical="top" wrapText="1"/>
    </xf>
    <xf numFmtId="0" fontId="10" fillId="8" borderId="33" xfId="0" applyFont="1" applyFill="1" applyBorder="1" applyAlignment="1">
      <alignment horizontal="left" vertical="top" wrapText="1"/>
    </xf>
    <xf numFmtId="0" fontId="12" fillId="8" borderId="29" xfId="0" applyFont="1" applyFill="1" applyBorder="1" applyAlignment="1">
      <alignment horizontal="left" vertical="center"/>
    </xf>
    <xf numFmtId="0" fontId="12" fillId="8" borderId="26" xfId="0" applyFont="1" applyFill="1" applyBorder="1" applyAlignment="1">
      <alignment horizontal="left" vertical="center"/>
    </xf>
    <xf numFmtId="165" fontId="10" fillId="8" borderId="0" xfId="0" applyNumberFormat="1" applyFont="1" applyFill="1" applyAlignment="1">
      <alignment horizontal="left" vertical="top"/>
    </xf>
    <xf numFmtId="0" fontId="12" fillId="8" borderId="32" xfId="0" applyFont="1" applyFill="1" applyBorder="1" applyAlignment="1">
      <alignment horizontal="left" vertical="center"/>
    </xf>
    <xf numFmtId="0" fontId="12" fillId="8" borderId="27" xfId="0" applyFont="1" applyFill="1" applyBorder="1" applyAlignment="1">
      <alignment horizontal="left" vertical="center"/>
    </xf>
    <xf numFmtId="0" fontId="12" fillId="8" borderId="27" xfId="0" applyFont="1" applyFill="1" applyBorder="1" applyAlignment="1">
      <alignment horizontal="left" vertical="top" wrapText="1"/>
    </xf>
    <xf numFmtId="0" fontId="22" fillId="8" borderId="27" xfId="0" applyFont="1" applyFill="1" applyBorder="1" applyAlignment="1">
      <alignment horizontal="right" vertical="top" wrapText="1"/>
    </xf>
    <xf numFmtId="165" fontId="10" fillId="8" borderId="27" xfId="0" applyNumberFormat="1" applyFont="1" applyFill="1" applyBorder="1"/>
    <xf numFmtId="0" fontId="22" fillId="8" borderId="27" xfId="0" applyFont="1" applyFill="1" applyBorder="1" applyAlignment="1">
      <alignment vertical="top"/>
    </xf>
    <xf numFmtId="0" fontId="10" fillId="8" borderId="30" xfId="0" applyFont="1" applyFill="1" applyBorder="1" applyAlignment="1">
      <alignment vertical="top"/>
    </xf>
    <xf numFmtId="0" fontId="10" fillId="8" borderId="0" xfId="0" applyFont="1" applyFill="1" applyAlignment="1">
      <alignment horizontal="left" vertical="top" wrapText="1"/>
    </xf>
    <xf numFmtId="0" fontId="10" fillId="8" borderId="28" xfId="0" applyFont="1" applyFill="1" applyBorder="1" applyAlignment="1">
      <alignment horizontal="left" vertical="center"/>
    </xf>
    <xf numFmtId="0" fontId="12" fillId="8" borderId="0" xfId="0" applyFont="1" applyFill="1" applyAlignment="1">
      <alignment horizontal="left" wrapText="1"/>
    </xf>
    <xf numFmtId="0" fontId="10" fillId="8" borderId="0" xfId="0" applyFont="1" applyFill="1" applyAlignment="1" applyProtection="1">
      <alignment horizontal="left" vertical="center"/>
      <protection locked="0"/>
    </xf>
    <xf numFmtId="0" fontId="12" fillId="8" borderId="27" xfId="0" applyFont="1" applyFill="1" applyBorder="1" applyAlignment="1">
      <alignment horizontal="left" wrapText="1"/>
    </xf>
    <xf numFmtId="0" fontId="10" fillId="8" borderId="27" xfId="0" applyFont="1" applyFill="1" applyBorder="1" applyAlignment="1">
      <alignment horizontal="left" vertical="center"/>
    </xf>
    <xf numFmtId="0" fontId="10" fillId="8" borderId="26" xfId="0" applyFont="1" applyFill="1" applyBorder="1"/>
    <xf numFmtId="0" fontId="12" fillId="8" borderId="0" xfId="0" applyFont="1" applyFill="1" applyAlignment="1">
      <alignment horizontal="right" vertical="center"/>
    </xf>
    <xf numFmtId="0" fontId="12" fillId="8" borderId="0" xfId="0" applyFont="1" applyFill="1" applyAlignment="1">
      <alignment horizontal="left" vertical="center"/>
    </xf>
    <xf numFmtId="0" fontId="10" fillId="8" borderId="0" xfId="0" applyFont="1" applyFill="1" applyAlignment="1">
      <alignment horizontal="right" vertical="center"/>
    </xf>
    <xf numFmtId="49" fontId="10" fillId="8" borderId="28" xfId="0" applyNumberFormat="1" applyFont="1" applyFill="1" applyBorder="1" applyAlignment="1">
      <alignment vertical="top"/>
    </xf>
    <xf numFmtId="0" fontId="22" fillId="8" borderId="32" xfId="0" applyFont="1" applyFill="1" applyBorder="1" applyAlignment="1">
      <alignment vertical="center"/>
    </xf>
    <xf numFmtId="0" fontId="22" fillId="8" borderId="27" xfId="0" applyFont="1" applyFill="1" applyBorder="1" applyAlignment="1">
      <alignment vertical="center"/>
    </xf>
    <xf numFmtId="49" fontId="10" fillId="8" borderId="27" xfId="0" applyNumberFormat="1" applyFont="1" applyFill="1" applyBorder="1" applyAlignment="1">
      <alignment vertical="top"/>
    </xf>
    <xf numFmtId="49" fontId="10" fillId="8" borderId="33" xfId="0" applyNumberFormat="1" applyFont="1" applyFill="1" applyBorder="1" applyAlignment="1">
      <alignment vertical="top"/>
    </xf>
    <xf numFmtId="0" fontId="12" fillId="8" borderId="31" xfId="0" applyFont="1" applyFill="1" applyBorder="1" applyAlignment="1">
      <alignment horizontal="left" vertical="center"/>
    </xf>
    <xf numFmtId="49" fontId="10" fillId="8" borderId="0" xfId="0" applyNumberFormat="1" applyFont="1" applyFill="1" applyAlignment="1">
      <alignment vertical="top"/>
    </xf>
    <xf numFmtId="0" fontId="19" fillId="8" borderId="31" xfId="0" applyFont="1" applyFill="1" applyBorder="1" applyAlignment="1">
      <alignment vertical="top"/>
    </xf>
    <xf numFmtId="0" fontId="19" fillId="8" borderId="0" xfId="0" applyFont="1" applyFill="1" applyAlignment="1">
      <alignment vertical="top"/>
    </xf>
    <xf numFmtId="0" fontId="19" fillId="8" borderId="28" xfId="0" applyFont="1" applyFill="1" applyBorder="1" applyAlignment="1">
      <alignment vertical="top"/>
    </xf>
    <xf numFmtId="0" fontId="22" fillId="8" borderId="27" xfId="0" applyFont="1" applyFill="1" applyBorder="1" applyAlignment="1">
      <alignment horizontal="right" vertical="center"/>
    </xf>
    <xf numFmtId="0" fontId="28" fillId="8" borderId="0" xfId="2" applyNumberFormat="1" applyFont="1" applyFill="1" applyBorder="1" applyAlignment="1" applyProtection="1">
      <alignment vertical="center"/>
    </xf>
    <xf numFmtId="0" fontId="28" fillId="8" borderId="27" xfId="2" applyNumberFormat="1" applyFont="1" applyFill="1" applyBorder="1" applyAlignment="1" applyProtection="1">
      <alignment vertical="center"/>
    </xf>
    <xf numFmtId="0" fontId="30" fillId="8" borderId="27" xfId="2" applyNumberFormat="1" applyFont="1" applyFill="1" applyBorder="1" applyAlignment="1" applyProtection="1">
      <alignment vertical="center"/>
    </xf>
    <xf numFmtId="0" fontId="35" fillId="8" borderId="0" xfId="0" applyFont="1" applyFill="1" applyAlignment="1">
      <alignment horizontal="right" vertical="center"/>
    </xf>
    <xf numFmtId="0" fontId="10" fillId="8" borderId="27" xfId="0" applyFont="1" applyFill="1" applyBorder="1" applyAlignment="1">
      <alignment horizontal="left" vertical="top"/>
    </xf>
    <xf numFmtId="0" fontId="10" fillId="8" borderId="33" xfId="0" applyFont="1" applyFill="1" applyBorder="1" applyAlignment="1">
      <alignment horizontal="left" vertical="top"/>
    </xf>
    <xf numFmtId="0" fontId="20" fillId="8" borderId="0" xfId="2" applyNumberFormat="1" applyFont="1" applyFill="1" applyBorder="1" applyAlignment="1" applyProtection="1">
      <alignment horizontal="center" vertical="center"/>
    </xf>
    <xf numFmtId="0" fontId="10" fillId="8" borderId="0" xfId="0" applyFont="1" applyFill="1" applyAlignment="1">
      <alignment vertical="top" wrapText="1"/>
    </xf>
    <xf numFmtId="2" fontId="28" fillId="8" borderId="0" xfId="2" applyNumberFormat="1" applyFont="1" applyFill="1" applyBorder="1" applyAlignment="1" applyProtection="1">
      <alignment horizontal="left" vertical="center" wrapText="1"/>
    </xf>
    <xf numFmtId="0" fontId="35" fillId="8" borderId="0" xfId="0" applyFont="1" applyFill="1" applyAlignment="1">
      <alignment horizontal="left" vertical="center"/>
    </xf>
    <xf numFmtId="0" fontId="22" fillId="8" borderId="27" xfId="0" applyFont="1" applyFill="1" applyBorder="1" applyAlignment="1">
      <alignment horizontal="left" vertical="center"/>
    </xf>
    <xf numFmtId="2" fontId="28" fillId="8" borderId="27" xfId="2" applyNumberFormat="1" applyFont="1" applyFill="1" applyBorder="1" applyAlignment="1" applyProtection="1">
      <alignment horizontal="left" vertical="center" wrapText="1"/>
    </xf>
    <xf numFmtId="0" fontId="10" fillId="8" borderId="26" xfId="0" applyFont="1" applyFill="1" applyBorder="1" applyAlignment="1">
      <alignment horizontal="left" vertical="center" wrapText="1"/>
    </xf>
    <xf numFmtId="0" fontId="22" fillId="8" borderId="32" xfId="0" applyFont="1" applyFill="1" applyBorder="1" applyAlignment="1">
      <alignment horizontal="left" vertical="center"/>
    </xf>
    <xf numFmtId="0" fontId="10" fillId="8" borderId="29" xfId="0" applyFont="1" applyFill="1" applyBorder="1" applyAlignment="1">
      <alignment horizontal="left" vertical="center"/>
    </xf>
    <xf numFmtId="0" fontId="10" fillId="8" borderId="28" xfId="0" applyFont="1" applyFill="1" applyBorder="1" applyAlignment="1">
      <alignment horizontal="left" vertical="top"/>
    </xf>
    <xf numFmtId="0" fontId="0" fillId="0" borderId="26"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40" fillId="0" borderId="0" xfId="0" applyFont="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35" fillId="8" borderId="0" xfId="0" applyFont="1" applyFill="1" applyAlignment="1">
      <alignment horizontal="center" vertical="center"/>
    </xf>
    <xf numFmtId="0" fontId="38" fillId="12" borderId="0" xfId="0" applyFont="1" applyFill="1"/>
    <xf numFmtId="49" fontId="38" fillId="12" borderId="0" xfId="0" applyNumberFormat="1" applyFont="1" applyFill="1"/>
    <xf numFmtId="0" fontId="38" fillId="12" borderId="0" xfId="0" applyFont="1" applyFill="1" applyAlignment="1">
      <alignment wrapText="1"/>
    </xf>
    <xf numFmtId="0" fontId="3" fillId="0" borderId="12" xfId="0" applyFont="1" applyBorder="1" applyAlignment="1">
      <alignment vertical="top"/>
    </xf>
    <xf numFmtId="0" fontId="34" fillId="8" borderId="0" xfId="0" applyFont="1" applyFill="1" applyAlignment="1">
      <alignment vertical="center"/>
    </xf>
    <xf numFmtId="0" fontId="0" fillId="14" borderId="0" xfId="0" applyFill="1" applyAlignment="1">
      <alignment wrapText="1"/>
    </xf>
    <xf numFmtId="166" fontId="0" fillId="14" borderId="0" xfId="0" applyNumberFormat="1" applyFill="1" applyAlignment="1">
      <alignment wrapText="1"/>
    </xf>
    <xf numFmtId="0" fontId="0" fillId="10" borderId="0" xfId="0" applyFill="1" applyAlignment="1">
      <alignment wrapText="1"/>
    </xf>
    <xf numFmtId="0" fontId="0" fillId="0" borderId="0" xfId="0" applyAlignment="1">
      <alignment wrapText="1"/>
    </xf>
    <xf numFmtId="0" fontId="54" fillId="0" borderId="0" xfId="7"/>
    <xf numFmtId="0" fontId="56" fillId="0" borderId="0" xfId="7" applyFont="1"/>
    <xf numFmtId="0" fontId="54" fillId="18" borderId="0" xfId="7" applyFill="1"/>
    <xf numFmtId="0" fontId="57" fillId="0" borderId="0" xfId="7" applyFont="1"/>
    <xf numFmtId="0" fontId="58" fillId="0" borderId="0" xfId="8"/>
    <xf numFmtId="0" fontId="59" fillId="0" borderId="0" xfId="7" applyFont="1"/>
    <xf numFmtId="0" fontId="55" fillId="16" borderId="50" xfId="7" applyFont="1" applyFill="1" applyBorder="1" applyAlignment="1">
      <alignment wrapText="1"/>
    </xf>
    <xf numFmtId="0" fontId="55" fillId="17" borderId="50" xfId="7" applyFont="1" applyFill="1" applyBorder="1" applyAlignment="1">
      <alignment wrapText="1"/>
    </xf>
    <xf numFmtId="0" fontId="54" fillId="19" borderId="12" xfId="7" applyFill="1" applyBorder="1"/>
    <xf numFmtId="0" fontId="4" fillId="8" borderId="0" xfId="2" quotePrefix="1" applyFill="1" applyAlignment="1">
      <alignment horizontal="center" vertical="center"/>
    </xf>
    <xf numFmtId="0" fontId="61" fillId="20" borderId="0" xfId="7" applyFont="1" applyFill="1"/>
    <xf numFmtId="0" fontId="54" fillId="0" borderId="0" xfId="8" applyNumberFormat="1" applyFont="1"/>
    <xf numFmtId="0" fontId="38" fillId="15" borderId="0" xfId="0" applyFont="1" applyFill="1"/>
    <xf numFmtId="0" fontId="63" fillId="8" borderId="27" xfId="0" applyFont="1" applyFill="1" applyBorder="1" applyAlignment="1">
      <alignment vertical="center"/>
    </xf>
    <xf numFmtId="0" fontId="64" fillId="8" borderId="27" xfId="0" applyFont="1" applyFill="1" applyBorder="1" applyAlignment="1">
      <alignment vertical="center"/>
    </xf>
    <xf numFmtId="0" fontId="62" fillId="8" borderId="0" xfId="0" applyFont="1" applyFill="1" applyAlignment="1">
      <alignment horizontal="center" vertical="center"/>
    </xf>
    <xf numFmtId="0" fontId="36" fillId="8" borderId="0" xfId="0" applyFont="1" applyFill="1" applyAlignment="1">
      <alignment vertical="center"/>
    </xf>
    <xf numFmtId="0" fontId="22" fillId="8" borderId="0" xfId="0" applyFont="1" applyFill="1" applyAlignment="1">
      <alignment horizontal="left" vertical="center"/>
    </xf>
    <xf numFmtId="0" fontId="67" fillId="22" borderId="12" xfId="2" applyNumberFormat="1" applyFont="1" applyFill="1" applyBorder="1" applyAlignment="1" applyProtection="1">
      <alignment horizontal="center" vertical="center"/>
    </xf>
    <xf numFmtId="0" fontId="58" fillId="19" borderId="12" xfId="8" applyFill="1" applyBorder="1" applyProtection="1">
      <protection locked="0"/>
    </xf>
    <xf numFmtId="0" fontId="54" fillId="19" borderId="12" xfId="7" applyFill="1" applyBorder="1" applyProtection="1">
      <protection locked="0"/>
    </xf>
    <xf numFmtId="0" fontId="76" fillId="2" borderId="16" xfId="0" applyFont="1" applyFill="1" applyBorder="1" applyAlignment="1">
      <alignment horizontal="left" vertical="center"/>
    </xf>
    <xf numFmtId="0" fontId="75" fillId="2" borderId="16" xfId="0" applyFont="1" applyFill="1" applyBorder="1" applyAlignment="1">
      <alignment horizontal="left" vertical="center"/>
    </xf>
    <xf numFmtId="0" fontId="75" fillId="2" borderId="17" xfId="0" applyFont="1" applyFill="1" applyBorder="1" applyAlignment="1">
      <alignment horizontal="left" vertical="center"/>
    </xf>
    <xf numFmtId="0" fontId="77" fillId="2" borderId="15" xfId="0" applyFont="1" applyFill="1" applyBorder="1" applyAlignment="1">
      <alignment horizontal="left" vertical="top"/>
    </xf>
    <xf numFmtId="0" fontId="67" fillId="21" borderId="65" xfId="2" applyNumberFormat="1" applyFont="1" applyFill="1" applyBorder="1" applyAlignment="1" applyProtection="1">
      <alignment horizontal="center" vertical="center"/>
    </xf>
    <xf numFmtId="0" fontId="4" fillId="0" borderId="0" xfId="2"/>
    <xf numFmtId="0" fontId="78" fillId="0" borderId="0" xfId="0" applyFont="1"/>
    <xf numFmtId="0" fontId="79" fillId="12" borderId="0" xfId="0" applyFont="1" applyFill="1"/>
    <xf numFmtId="0" fontId="82" fillId="8" borderId="0" xfId="0" applyFont="1" applyFill="1" applyAlignment="1" applyProtection="1">
      <alignment vertical="top"/>
      <protection hidden="1"/>
    </xf>
    <xf numFmtId="0" fontId="10" fillId="8" borderId="0" xfId="0" applyFont="1" applyFill="1" applyAlignment="1" applyProtection="1">
      <alignment vertical="top"/>
      <protection hidden="1"/>
    </xf>
    <xf numFmtId="0" fontId="10" fillId="8" borderId="28" xfId="0" applyFont="1" applyFill="1" applyBorder="1" applyAlignment="1" applyProtection="1">
      <alignment vertical="top"/>
      <protection hidden="1"/>
    </xf>
    <xf numFmtId="0" fontId="35" fillId="8" borderId="0" xfId="0" applyFont="1" applyFill="1" applyAlignment="1">
      <alignment horizontal="left" vertical="center"/>
    </xf>
    <xf numFmtId="0" fontId="22" fillId="8" borderId="0" xfId="0" applyFont="1" applyFill="1" applyAlignment="1">
      <alignment horizontal="left"/>
    </xf>
    <xf numFmtId="0" fontId="35" fillId="8" borderId="0" xfId="0" applyFont="1" applyFill="1" applyAlignment="1">
      <alignment horizontal="right" vertical="center"/>
    </xf>
    <xf numFmtId="0" fontId="43" fillId="11" borderId="1" xfId="0" applyFont="1" applyFill="1" applyBorder="1" applyAlignment="1" applyProtection="1">
      <alignment horizontal="left" vertical="center" wrapText="1"/>
      <protection locked="0"/>
    </xf>
    <xf numFmtId="0" fontId="43" fillId="11" borderId="39" xfId="0" applyFont="1" applyFill="1" applyBorder="1" applyAlignment="1" applyProtection="1">
      <alignment horizontal="left" vertical="center" wrapText="1"/>
      <protection locked="0"/>
    </xf>
    <xf numFmtId="0" fontId="43" fillId="11" borderId="1" xfId="0" applyFont="1" applyFill="1" applyBorder="1" applyAlignment="1" applyProtection="1">
      <alignment vertical="top" wrapText="1"/>
      <protection locked="0"/>
    </xf>
    <xf numFmtId="0" fontId="4" fillId="11" borderId="40" xfId="2" applyNumberFormat="1" applyFill="1" applyBorder="1" applyAlignment="1" applyProtection="1">
      <alignment vertical="top" wrapText="1"/>
      <protection locked="0"/>
    </xf>
    <xf numFmtId="0" fontId="41" fillId="11" borderId="40" xfId="2" applyNumberFormat="1" applyFont="1" applyFill="1" applyBorder="1" applyAlignment="1" applyProtection="1">
      <alignment vertical="top" wrapText="1"/>
      <protection locked="0"/>
    </xf>
    <xf numFmtId="0" fontId="0" fillId="0" borderId="67" xfId="0" applyBorder="1" applyProtection="1">
      <protection locked="0"/>
    </xf>
    <xf numFmtId="0" fontId="0" fillId="0" borderId="68" xfId="0" applyBorder="1" applyProtection="1">
      <protection locked="0"/>
    </xf>
    <xf numFmtId="0" fontId="0" fillId="0" borderId="69" xfId="0" applyBorder="1" applyProtection="1">
      <protection locked="0"/>
    </xf>
    <xf numFmtId="0" fontId="4" fillId="11" borderId="1" xfId="2" applyFill="1" applyBorder="1" applyAlignment="1" applyProtection="1">
      <alignment vertical="top" wrapText="1"/>
      <protection locked="0"/>
    </xf>
    <xf numFmtId="0" fontId="43" fillId="0" borderId="39" xfId="0" applyFont="1" applyBorder="1" applyAlignment="1" applyProtection="1">
      <alignment horizontal="center" vertical="top"/>
      <protection locked="0"/>
    </xf>
    <xf numFmtId="0" fontId="66" fillId="8" borderId="0" xfId="0" applyFont="1" applyFill="1" applyAlignment="1">
      <alignment horizontal="center" vertical="center"/>
    </xf>
    <xf numFmtId="0" fontId="66" fillId="8" borderId="34" xfId="0" applyFont="1" applyFill="1" applyBorder="1" applyAlignment="1">
      <alignment horizontal="center" vertical="center"/>
    </xf>
    <xf numFmtId="0" fontId="66" fillId="8" borderId="19" xfId="0" applyFont="1" applyFill="1" applyBorder="1" applyAlignment="1">
      <alignment horizontal="center" vertical="center"/>
    </xf>
    <xf numFmtId="0" fontId="34" fillId="8" borderId="0" xfId="0" applyFont="1" applyFill="1" applyAlignment="1">
      <alignment horizontal="left" vertical="center"/>
    </xf>
    <xf numFmtId="0" fontId="34" fillId="8" borderId="0" xfId="0" applyFont="1" applyFill="1" applyAlignment="1">
      <alignment horizontal="left" vertical="center" wrapText="1"/>
    </xf>
    <xf numFmtId="0" fontId="43" fillId="0" borderId="15" xfId="0" applyFont="1" applyBorder="1" applyAlignment="1" applyProtection="1">
      <alignment horizontal="left" vertical="top" wrapText="1"/>
      <protection locked="0"/>
    </xf>
    <xf numFmtId="0" fontId="43" fillId="0" borderId="16" xfId="0" applyFont="1" applyBorder="1" applyAlignment="1" applyProtection="1">
      <alignment horizontal="left" vertical="top" wrapText="1"/>
      <protection locked="0"/>
    </xf>
    <xf numFmtId="0" fontId="43" fillId="0" borderId="17" xfId="0" applyFont="1" applyBorder="1" applyAlignment="1" applyProtection="1">
      <alignment horizontal="left" vertical="top" wrapText="1"/>
      <protection locked="0"/>
    </xf>
    <xf numFmtId="0" fontId="65" fillId="8" borderId="0" xfId="0" applyFont="1" applyFill="1" applyAlignment="1">
      <alignment horizontal="left" vertical="center"/>
    </xf>
    <xf numFmtId="0" fontId="65" fillId="8" borderId="19" xfId="0" applyFont="1" applyFill="1" applyBorder="1" applyAlignment="1">
      <alignment horizontal="left" vertical="center"/>
    </xf>
    <xf numFmtId="0" fontId="65" fillId="8" borderId="0" xfId="0" applyFont="1" applyFill="1" applyAlignment="1">
      <alignment vertical="center"/>
    </xf>
    <xf numFmtId="0" fontId="65" fillId="8" borderId="19" xfId="0" applyFont="1" applyFill="1" applyBorder="1" applyAlignment="1">
      <alignment vertical="center"/>
    </xf>
    <xf numFmtId="165" fontId="43" fillId="0" borderId="46" xfId="0" applyNumberFormat="1" applyFont="1" applyBorder="1" applyAlignment="1" applyProtection="1">
      <alignment horizontal="center" vertical="top"/>
      <protection locked="0" hidden="1"/>
    </xf>
    <xf numFmtId="165" fontId="43" fillId="0" borderId="47" xfId="0" applyNumberFormat="1" applyFont="1" applyBorder="1" applyAlignment="1" applyProtection="1">
      <alignment horizontal="center" vertical="top"/>
      <protection locked="0" hidden="1"/>
    </xf>
    <xf numFmtId="165" fontId="43" fillId="0" borderId="48" xfId="0" applyNumberFormat="1" applyFont="1" applyBorder="1" applyAlignment="1" applyProtection="1">
      <alignment horizontal="center" vertical="top"/>
      <protection locked="0" hidden="1"/>
    </xf>
    <xf numFmtId="165" fontId="43" fillId="0" borderId="46" xfId="0" applyNumberFormat="1" applyFont="1" applyBorder="1" applyAlignment="1" applyProtection="1">
      <alignment vertical="top"/>
      <protection locked="0" hidden="1"/>
    </xf>
    <xf numFmtId="165" fontId="43" fillId="0" borderId="47" xfId="0" applyNumberFormat="1" applyFont="1" applyBorder="1" applyAlignment="1" applyProtection="1">
      <alignment vertical="top"/>
      <protection locked="0" hidden="1"/>
    </xf>
    <xf numFmtId="165" fontId="43" fillId="0" borderId="48" xfId="0" applyNumberFormat="1" applyFont="1" applyBorder="1" applyAlignment="1" applyProtection="1">
      <alignment vertical="top"/>
      <protection locked="0" hidden="1"/>
    </xf>
    <xf numFmtId="0" fontId="66" fillId="8" borderId="16" xfId="0" applyFont="1" applyFill="1" applyBorder="1" applyAlignment="1">
      <alignment horizontal="center" vertical="center" wrapText="1"/>
    </xf>
    <xf numFmtId="49" fontId="43" fillId="0" borderId="46" xfId="0" applyNumberFormat="1" applyFont="1" applyBorder="1" applyAlignment="1" applyProtection="1">
      <alignment vertical="top"/>
      <protection locked="0"/>
    </xf>
    <xf numFmtId="49" fontId="43" fillId="0" borderId="47" xfId="0" applyNumberFormat="1" applyFont="1" applyBorder="1" applyAlignment="1" applyProtection="1">
      <alignment vertical="top"/>
      <protection locked="0"/>
    </xf>
    <xf numFmtId="49" fontId="43" fillId="0" borderId="48" xfId="0" applyNumberFormat="1" applyFont="1" applyBorder="1" applyAlignment="1" applyProtection="1">
      <alignment vertical="top"/>
      <protection locked="0"/>
    </xf>
    <xf numFmtId="0" fontId="44" fillId="0" borderId="15" xfId="6" applyNumberFormat="1" applyFont="1" applyFill="1" applyBorder="1" applyAlignment="1" applyProtection="1">
      <alignment horizontal="left"/>
      <protection locked="0"/>
    </xf>
    <xf numFmtId="0" fontId="44" fillId="0" borderId="16" xfId="6" applyNumberFormat="1" applyFont="1" applyFill="1" applyBorder="1" applyAlignment="1" applyProtection="1">
      <alignment horizontal="left"/>
      <protection locked="0"/>
    </xf>
    <xf numFmtId="0" fontId="44" fillId="0" borderId="17" xfId="6" applyNumberFormat="1" applyFont="1" applyFill="1" applyBorder="1" applyAlignment="1" applyProtection="1">
      <alignment horizontal="left"/>
      <protection locked="0"/>
    </xf>
    <xf numFmtId="0" fontId="12" fillId="8" borderId="0" xfId="0" applyFont="1" applyFill="1" applyAlignment="1">
      <alignment horizontal="center" vertical="top"/>
    </xf>
    <xf numFmtId="0" fontId="66" fillId="8" borderId="0" xfId="0" applyFont="1" applyFill="1" applyAlignment="1">
      <alignment horizontal="left" vertical="center"/>
    </xf>
    <xf numFmtId="0" fontId="35" fillId="8" borderId="0" xfId="0" applyFont="1" applyFill="1" applyAlignment="1">
      <alignment horizontal="right"/>
    </xf>
    <xf numFmtId="165" fontId="43" fillId="0" borderId="46" xfId="0" applyNumberFormat="1" applyFont="1" applyBorder="1" applyAlignment="1" applyProtection="1">
      <alignment horizontal="left" vertical="center"/>
      <protection locked="0"/>
    </xf>
    <xf numFmtId="165" fontId="43" fillId="0" borderId="47" xfId="0" applyNumberFormat="1" applyFont="1" applyBorder="1" applyAlignment="1" applyProtection="1">
      <alignment horizontal="left" vertical="center"/>
      <protection locked="0"/>
    </xf>
    <xf numFmtId="165" fontId="43" fillId="0" borderId="48" xfId="0" applyNumberFormat="1" applyFont="1" applyBorder="1" applyAlignment="1" applyProtection="1">
      <alignment horizontal="left" vertical="center"/>
      <protection locked="0"/>
    </xf>
    <xf numFmtId="0" fontId="43" fillId="11" borderId="36" xfId="0" applyFont="1" applyFill="1" applyBorder="1" applyAlignment="1" applyProtection="1">
      <alignment horizontal="left" vertical="top"/>
      <protection locked="0"/>
    </xf>
    <xf numFmtId="0" fontId="43" fillId="11" borderId="35" xfId="0" applyFont="1" applyFill="1" applyBorder="1" applyAlignment="1" applyProtection="1">
      <alignment horizontal="left" vertical="top"/>
      <protection locked="0"/>
    </xf>
    <xf numFmtId="0" fontId="43" fillId="11" borderId="37" xfId="0" applyFont="1" applyFill="1" applyBorder="1" applyAlignment="1" applyProtection="1">
      <alignment horizontal="left" vertical="top"/>
      <protection locked="0"/>
    </xf>
    <xf numFmtId="0" fontId="33" fillId="13" borderId="15" xfId="0" applyFont="1" applyFill="1" applyBorder="1" applyAlignment="1">
      <alignment vertical="center"/>
    </xf>
    <xf numFmtId="0" fontId="33" fillId="13" borderId="16" xfId="0" applyFont="1" applyFill="1" applyBorder="1" applyAlignment="1">
      <alignment vertical="center"/>
    </xf>
    <xf numFmtId="0" fontId="33" fillId="13" borderId="17" xfId="0" applyFont="1" applyFill="1" applyBorder="1" applyAlignment="1">
      <alignment vertical="center"/>
    </xf>
    <xf numFmtId="0" fontId="29" fillId="8" borderId="0" xfId="2" applyNumberFormat="1" applyFont="1" applyFill="1" applyBorder="1" applyAlignment="1" applyProtection="1">
      <alignment vertical="center"/>
    </xf>
    <xf numFmtId="0" fontId="12" fillId="8" borderId="0" xfId="0" applyFont="1" applyFill="1" applyAlignment="1">
      <alignment vertical="center"/>
    </xf>
    <xf numFmtId="0" fontId="66" fillId="8" borderId="0" xfId="0" applyFont="1" applyFill="1" applyAlignment="1">
      <alignment horizontal="center" vertical="center" wrapText="1"/>
    </xf>
    <xf numFmtId="165" fontId="43" fillId="0" borderId="46" xfId="0" applyNumberFormat="1" applyFont="1" applyBorder="1" applyProtection="1">
      <protection locked="0" hidden="1"/>
    </xf>
    <xf numFmtId="165" fontId="43" fillId="0" borderId="47" xfId="0" applyNumberFormat="1" applyFont="1" applyBorder="1" applyProtection="1">
      <protection locked="0" hidden="1"/>
    </xf>
    <xf numFmtId="165" fontId="43" fillId="0" borderId="48" xfId="0" applyNumberFormat="1" applyFont="1" applyBorder="1" applyProtection="1">
      <protection locked="0" hidden="1"/>
    </xf>
    <xf numFmtId="0" fontId="65" fillId="8" borderId="0" xfId="0" applyFont="1" applyFill="1" applyAlignment="1">
      <alignment horizontal="left" vertical="center" wrapText="1"/>
    </xf>
    <xf numFmtId="0" fontId="43" fillId="0" borderId="15" xfId="0" applyFont="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43" fillId="0" borderId="17" xfId="0" applyFont="1" applyBorder="1" applyAlignment="1" applyProtection="1">
      <alignment horizontal="left" vertical="center"/>
      <protection locked="0"/>
    </xf>
    <xf numFmtId="0" fontId="35" fillId="8" borderId="0" xfId="0" applyFont="1" applyFill="1" applyAlignment="1">
      <alignment horizontal="left" vertical="center"/>
    </xf>
    <xf numFmtId="0" fontId="35" fillId="8" borderId="34" xfId="0" applyFont="1" applyFill="1" applyBorder="1" applyAlignment="1">
      <alignment horizontal="left" vertical="center"/>
    </xf>
    <xf numFmtId="0" fontId="66" fillId="8" borderId="21" xfId="0" applyFont="1" applyFill="1" applyBorder="1" applyAlignment="1">
      <alignment horizontal="center" vertical="center" wrapText="1"/>
    </xf>
    <xf numFmtId="0" fontId="66" fillId="8" borderId="0" xfId="0" applyFont="1" applyFill="1" applyAlignment="1">
      <alignment horizontal="right" vertical="center"/>
    </xf>
    <xf numFmtId="49" fontId="43" fillId="0" borderId="15" xfId="0" applyNumberFormat="1" applyFont="1" applyBorder="1" applyAlignment="1" applyProtection="1">
      <alignment vertical="top"/>
      <protection locked="0"/>
    </xf>
    <xf numFmtId="49" fontId="43" fillId="0" borderId="16" xfId="0" applyNumberFormat="1" applyFont="1" applyBorder="1" applyAlignment="1" applyProtection="1">
      <alignment vertical="top"/>
      <protection locked="0"/>
    </xf>
    <xf numFmtId="49" fontId="43" fillId="0" borderId="17" xfId="0" applyNumberFormat="1" applyFont="1" applyBorder="1" applyAlignment="1" applyProtection="1">
      <alignment vertical="top"/>
      <protection locked="0"/>
    </xf>
    <xf numFmtId="0" fontId="32" fillId="13" borderId="15" xfId="0" applyFont="1" applyFill="1" applyBorder="1"/>
    <xf numFmtId="0" fontId="32" fillId="13" borderId="16" xfId="0" applyFont="1" applyFill="1" applyBorder="1"/>
    <xf numFmtId="0" fontId="32" fillId="13" borderId="17" xfId="0" applyFont="1" applyFill="1" applyBorder="1"/>
    <xf numFmtId="165" fontId="43" fillId="0" borderId="39" xfId="0" applyNumberFormat="1" applyFont="1" applyBorder="1" applyAlignment="1" applyProtection="1">
      <alignment vertical="top"/>
      <protection locked="0"/>
    </xf>
    <xf numFmtId="0" fontId="43" fillId="0" borderId="15" xfId="0" applyFont="1" applyBorder="1" applyAlignment="1" applyProtection="1">
      <alignment horizontal="left" vertical="center" wrapText="1"/>
      <protection locked="0"/>
    </xf>
    <xf numFmtId="0" fontId="43" fillId="0" borderId="16" xfId="0" applyFont="1" applyBorder="1" applyAlignment="1" applyProtection="1">
      <alignment horizontal="left" vertical="center" wrapText="1"/>
      <protection locked="0"/>
    </xf>
    <xf numFmtId="0" fontId="43" fillId="0" borderId="17" xfId="0" applyFont="1" applyBorder="1" applyAlignment="1" applyProtection="1">
      <alignment horizontal="left" vertical="center" wrapText="1"/>
      <protection locked="0"/>
    </xf>
    <xf numFmtId="0" fontId="41" fillId="11" borderId="39" xfId="2" applyNumberFormat="1" applyFont="1" applyFill="1" applyBorder="1" applyAlignment="1" applyProtection="1">
      <alignment vertical="top" wrapText="1"/>
      <protection locked="0"/>
    </xf>
    <xf numFmtId="0" fontId="11" fillId="0" borderId="0" xfId="0" applyFont="1" applyAlignment="1">
      <alignment horizontal="left"/>
    </xf>
    <xf numFmtId="0" fontId="31" fillId="2" borderId="39"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45" fillId="13" borderId="40" xfId="0" applyFont="1" applyFill="1" applyBorder="1"/>
    <xf numFmtId="0" fontId="46" fillId="13" borderId="40" xfId="0" applyFont="1" applyFill="1" applyBorder="1"/>
    <xf numFmtId="0" fontId="34" fillId="8" borderId="0" xfId="0" applyFont="1" applyFill="1" applyAlignment="1">
      <alignment vertical="center" wrapText="1"/>
    </xf>
    <xf numFmtId="0" fontId="12" fillId="8" borderId="0" xfId="0" applyFont="1" applyFill="1" applyAlignment="1">
      <alignment vertical="center" wrapText="1"/>
    </xf>
    <xf numFmtId="0" fontId="12" fillId="8" borderId="19" xfId="0" applyFont="1" applyFill="1" applyBorder="1" applyAlignment="1">
      <alignment vertical="center" wrapText="1"/>
    </xf>
    <xf numFmtId="0" fontId="43" fillId="0" borderId="39" xfId="0" applyFont="1" applyBorder="1" applyAlignment="1" applyProtection="1">
      <alignment horizontal="left" vertical="top"/>
      <protection locked="0"/>
    </xf>
    <xf numFmtId="165" fontId="43" fillId="0" borderId="39" xfId="0" applyNumberFormat="1" applyFont="1" applyBorder="1" applyAlignment="1" applyProtection="1">
      <alignment horizontal="left" vertical="top"/>
      <protection hidden="1"/>
    </xf>
    <xf numFmtId="0" fontId="10" fillId="2" borderId="0" xfId="0" applyFont="1" applyFill="1"/>
    <xf numFmtId="0" fontId="67" fillId="21" borderId="14" xfId="2" applyNumberFormat="1" applyFont="1" applyFill="1" applyBorder="1" applyAlignment="1" applyProtection="1">
      <alignment horizontal="center" vertical="center"/>
    </xf>
    <xf numFmtId="0" fontId="67" fillId="21" borderId="65" xfId="2" applyNumberFormat="1" applyFont="1" applyFill="1" applyBorder="1" applyAlignment="1" applyProtection="1">
      <alignment horizontal="center" vertical="center"/>
    </xf>
    <xf numFmtId="0" fontId="67" fillId="21" borderId="66" xfId="2" applyNumberFormat="1" applyFont="1" applyFill="1" applyBorder="1" applyAlignment="1" applyProtection="1">
      <alignment horizontal="center" vertical="center"/>
    </xf>
    <xf numFmtId="0" fontId="43" fillId="11" borderId="36" xfId="0" applyFont="1" applyFill="1" applyBorder="1" applyAlignment="1" applyProtection="1">
      <alignment horizontal="left" vertical="center" wrapText="1"/>
      <protection locked="0"/>
    </xf>
    <xf numFmtId="0" fontId="43" fillId="11" borderId="35" xfId="0" applyFont="1" applyFill="1" applyBorder="1" applyAlignment="1" applyProtection="1">
      <alignment horizontal="left" vertical="center" wrapText="1"/>
      <protection locked="0"/>
    </xf>
    <xf numFmtId="0" fontId="43" fillId="11" borderId="37" xfId="0" applyFont="1" applyFill="1" applyBorder="1" applyAlignment="1" applyProtection="1">
      <alignment horizontal="left" vertical="center" wrapText="1"/>
      <protection locked="0"/>
    </xf>
    <xf numFmtId="0" fontId="34" fillId="8" borderId="19" xfId="0" applyFont="1" applyFill="1" applyBorder="1" applyAlignment="1">
      <alignment horizontal="left" vertical="center" wrapText="1"/>
    </xf>
    <xf numFmtId="0" fontId="43" fillId="0" borderId="39" xfId="0" applyFont="1" applyBorder="1" applyAlignment="1" applyProtection="1">
      <alignment vertical="top"/>
      <protection locked="0"/>
    </xf>
    <xf numFmtId="0" fontId="34" fillId="8" borderId="19" xfId="0" applyFont="1" applyFill="1" applyBorder="1" applyAlignment="1">
      <alignment vertical="center" wrapText="1"/>
    </xf>
    <xf numFmtId="0" fontId="42" fillId="0" borderId="39" xfId="0" applyFont="1" applyBorder="1" applyAlignment="1" applyProtection="1">
      <alignment vertical="top" wrapText="1"/>
      <protection locked="0"/>
    </xf>
    <xf numFmtId="0" fontId="43" fillId="11" borderId="36" xfId="0" applyFont="1" applyFill="1" applyBorder="1" applyAlignment="1" applyProtection="1">
      <alignment horizontal="center" vertical="center" wrapText="1"/>
      <protection locked="0"/>
    </xf>
    <xf numFmtId="0" fontId="43" fillId="11" borderId="35" xfId="0" applyFont="1" applyFill="1" applyBorder="1" applyAlignment="1" applyProtection="1">
      <alignment horizontal="center" vertical="center" wrapText="1"/>
      <protection locked="0"/>
    </xf>
    <xf numFmtId="0" fontId="43" fillId="11" borderId="37" xfId="0" applyFont="1" applyFill="1" applyBorder="1" applyAlignment="1" applyProtection="1">
      <alignment horizontal="center" vertical="center" wrapText="1"/>
      <protection locked="0"/>
    </xf>
    <xf numFmtId="0" fontId="43" fillId="11" borderId="38" xfId="0" applyFont="1" applyFill="1" applyBorder="1" applyAlignment="1" applyProtection="1">
      <alignment horizontal="center" vertical="center" wrapText="1"/>
      <protection locked="0"/>
    </xf>
    <xf numFmtId="0" fontId="43" fillId="11" borderId="0" xfId="0" applyFont="1" applyFill="1" applyAlignment="1" applyProtection="1">
      <alignment horizontal="center" vertical="center" wrapText="1"/>
      <protection locked="0"/>
    </xf>
    <xf numFmtId="0" fontId="10" fillId="8" borderId="38" xfId="0" applyFont="1" applyFill="1" applyBorder="1" applyAlignment="1">
      <alignment horizontal="center" vertical="center"/>
    </xf>
    <xf numFmtId="0" fontId="10" fillId="8" borderId="0" xfId="0" applyFont="1" applyFill="1" applyAlignment="1">
      <alignment horizontal="center" vertical="center"/>
    </xf>
    <xf numFmtId="0" fontId="10" fillId="8" borderId="34" xfId="0" applyFont="1" applyFill="1" applyBorder="1" applyAlignment="1">
      <alignment horizontal="center" vertical="center"/>
    </xf>
    <xf numFmtId="0" fontId="4" fillId="11" borderId="39" xfId="2" applyNumberFormat="1" applyFill="1" applyBorder="1" applyAlignment="1" applyProtection="1">
      <alignment vertical="top" wrapText="1"/>
      <protection locked="0"/>
    </xf>
    <xf numFmtId="0" fontId="20" fillId="2" borderId="0" xfId="2" applyNumberFormat="1" applyFont="1" applyFill="1" applyBorder="1" applyAlignment="1" applyProtection="1">
      <alignment horizontal="center" vertical="center"/>
    </xf>
    <xf numFmtId="49" fontId="43" fillId="0" borderId="62" xfId="0" applyNumberFormat="1" applyFont="1" applyBorder="1" applyAlignment="1" applyProtection="1">
      <alignment vertical="top"/>
      <protection locked="0"/>
    </xf>
    <xf numFmtId="49" fontId="43" fillId="0" borderId="63" xfId="0" applyNumberFormat="1" applyFont="1" applyBorder="1" applyAlignment="1" applyProtection="1">
      <alignment vertical="top"/>
      <protection locked="0"/>
    </xf>
    <xf numFmtId="49" fontId="43" fillId="0" borderId="64" xfId="0" applyNumberFormat="1" applyFont="1" applyBorder="1" applyAlignment="1" applyProtection="1">
      <alignment vertical="top"/>
      <protection locked="0"/>
    </xf>
    <xf numFmtId="49" fontId="43" fillId="0" borderId="1" xfId="0" applyNumberFormat="1" applyFont="1" applyBorder="1" applyAlignment="1" applyProtection="1">
      <alignment vertical="top"/>
      <protection locked="0"/>
    </xf>
    <xf numFmtId="49" fontId="43" fillId="0" borderId="39" xfId="0" applyNumberFormat="1" applyFont="1" applyBorder="1" applyAlignment="1" applyProtection="1">
      <alignment vertical="top"/>
      <protection locked="0"/>
    </xf>
    <xf numFmtId="0" fontId="4" fillId="8" borderId="0" xfId="2" applyFill="1" applyAlignment="1">
      <alignment horizontal="center" vertical="center"/>
    </xf>
    <xf numFmtId="49" fontId="4" fillId="0" borderId="54" xfId="2" applyNumberFormat="1" applyFill="1" applyBorder="1" applyAlignment="1" applyProtection="1">
      <alignment vertical="top"/>
      <protection locked="0"/>
    </xf>
    <xf numFmtId="49" fontId="43" fillId="0" borderId="56" xfId="0" applyNumberFormat="1" applyFont="1" applyBorder="1" applyAlignment="1" applyProtection="1">
      <alignment vertical="top"/>
      <protection locked="0"/>
    </xf>
    <xf numFmtId="49" fontId="43" fillId="0" borderId="58" xfId="0" applyNumberFormat="1" applyFont="1" applyBorder="1" applyAlignment="1" applyProtection="1">
      <alignment vertical="top"/>
      <protection locked="0"/>
    </xf>
    <xf numFmtId="0" fontId="4" fillId="8" borderId="0" xfId="2" quotePrefix="1" applyFill="1" applyAlignment="1">
      <alignment horizontal="center" vertical="center"/>
    </xf>
    <xf numFmtId="0" fontId="4" fillId="0" borderId="36" xfId="2" applyBorder="1" applyAlignment="1" applyProtection="1">
      <alignment horizontal="left" vertical="top"/>
      <protection locked="0"/>
    </xf>
    <xf numFmtId="0" fontId="43" fillId="0" borderId="35" xfId="0" applyFont="1" applyBorder="1" applyAlignment="1" applyProtection="1">
      <alignment horizontal="left" vertical="top"/>
      <protection locked="0"/>
    </xf>
    <xf numFmtId="0" fontId="43" fillId="0" borderId="53" xfId="0" applyFont="1" applyBorder="1" applyAlignment="1" applyProtection="1">
      <alignment horizontal="left" vertical="top"/>
      <protection locked="0"/>
    </xf>
    <xf numFmtId="0" fontId="43" fillId="0" borderId="36" xfId="0" applyFont="1" applyBorder="1" applyAlignment="1" applyProtection="1">
      <alignment horizontal="left" vertical="top"/>
      <protection locked="0"/>
    </xf>
    <xf numFmtId="0" fontId="43" fillId="0" borderId="37" xfId="0" applyFont="1" applyBorder="1" applyAlignment="1" applyProtection="1">
      <alignment horizontal="left" vertical="top"/>
      <protection locked="0"/>
    </xf>
    <xf numFmtId="0" fontId="4" fillId="0" borderId="36" xfId="2" applyFill="1" applyBorder="1" applyAlignment="1" applyProtection="1">
      <alignment horizontal="left" vertical="top"/>
      <protection locked="0"/>
    </xf>
    <xf numFmtId="0" fontId="34" fillId="8" borderId="73" xfId="0" applyFont="1" applyFill="1" applyBorder="1" applyAlignment="1">
      <alignment horizontal="left" vertical="center"/>
    </xf>
    <xf numFmtId="0" fontId="60" fillId="0" borderId="35" xfId="0" applyFont="1" applyBorder="1" applyAlignment="1" applyProtection="1">
      <alignment horizontal="left" vertical="top"/>
      <protection locked="0"/>
    </xf>
    <xf numFmtId="0" fontId="60" fillId="0" borderId="53" xfId="0" applyFont="1" applyBorder="1" applyAlignment="1" applyProtection="1">
      <alignment horizontal="left" vertical="top"/>
      <protection locked="0"/>
    </xf>
    <xf numFmtId="0" fontId="4" fillId="8" borderId="0" xfId="2" quotePrefix="1" applyFill="1" applyBorder="1" applyAlignment="1">
      <alignment vertical="top"/>
    </xf>
    <xf numFmtId="0" fontId="34" fillId="8" borderId="51" xfId="0" applyFont="1" applyFill="1" applyBorder="1" applyAlignment="1">
      <alignment horizontal="center" vertical="center"/>
    </xf>
    <xf numFmtId="0" fontId="34" fillId="8" borderId="49" xfId="0" applyFont="1" applyFill="1" applyBorder="1" applyAlignment="1">
      <alignment horizontal="center" vertical="center"/>
    </xf>
    <xf numFmtId="0" fontId="34" fillId="8" borderId="74" xfId="0" applyFont="1" applyFill="1" applyBorder="1" applyAlignment="1">
      <alignment horizontal="left" vertical="center"/>
    </xf>
    <xf numFmtId="2" fontId="4" fillId="0" borderId="36" xfId="2" applyNumberFormat="1" applyFill="1" applyBorder="1" applyAlignment="1" applyProtection="1">
      <alignment horizontal="center" vertical="center" wrapText="1"/>
      <protection locked="0"/>
    </xf>
    <xf numFmtId="2" fontId="4" fillId="0" borderId="35" xfId="2" applyNumberFormat="1" applyFill="1" applyBorder="1" applyAlignment="1" applyProtection="1">
      <alignment horizontal="center" vertical="center" wrapText="1"/>
      <protection locked="0"/>
    </xf>
    <xf numFmtId="2" fontId="4" fillId="0" borderId="37" xfId="2" applyNumberFormat="1" applyFill="1" applyBorder="1" applyAlignment="1" applyProtection="1">
      <alignment horizontal="center" vertical="center" wrapText="1"/>
      <protection locked="0"/>
    </xf>
    <xf numFmtId="0" fontId="44" fillId="0" borderId="60" xfId="0" applyFont="1" applyBorder="1" applyAlignment="1">
      <alignment horizontal="center" vertical="center"/>
    </xf>
    <xf numFmtId="0" fontId="44" fillId="0" borderId="61" xfId="0" applyFont="1" applyBorder="1" applyAlignment="1">
      <alignment horizontal="center" vertical="center"/>
    </xf>
    <xf numFmtId="0" fontId="66" fillId="8" borderId="21" xfId="0" applyFont="1" applyFill="1" applyBorder="1" applyAlignment="1">
      <alignment vertical="center" wrapText="1"/>
    </xf>
    <xf numFmtId="0" fontId="43" fillId="0" borderId="55" xfId="0" applyFont="1" applyBorder="1" applyAlignment="1" applyProtection="1">
      <alignment horizontal="left" vertical="top"/>
      <protection locked="0"/>
    </xf>
    <xf numFmtId="0" fontId="43" fillId="0" borderId="56" xfId="0" applyFont="1" applyBorder="1" applyAlignment="1" applyProtection="1">
      <alignment horizontal="left" vertical="top"/>
      <protection locked="0"/>
    </xf>
    <xf numFmtId="0" fontId="43" fillId="0" borderId="57" xfId="0" applyFont="1" applyBorder="1" applyAlignment="1" applyProtection="1">
      <alignment horizontal="left" vertical="top"/>
      <protection locked="0"/>
    </xf>
    <xf numFmtId="0" fontId="4" fillId="0" borderId="55" xfId="2" applyFill="1" applyBorder="1" applyAlignment="1" applyProtection="1">
      <alignment horizontal="left" vertical="top"/>
      <protection locked="0"/>
    </xf>
    <xf numFmtId="0" fontId="4" fillId="0" borderId="56" xfId="2" applyFill="1" applyBorder="1" applyAlignment="1" applyProtection="1">
      <alignment horizontal="left" vertical="top"/>
      <protection locked="0"/>
    </xf>
    <xf numFmtId="0" fontId="4" fillId="0" borderId="58" xfId="2" applyFill="1" applyBorder="1" applyAlignment="1" applyProtection="1">
      <alignment horizontal="left" vertical="top"/>
      <protection locked="0"/>
    </xf>
    <xf numFmtId="0" fontId="32" fillId="13" borderId="15" xfId="0" applyFont="1" applyFill="1" applyBorder="1" applyAlignment="1">
      <alignment vertical="top" wrapText="1"/>
    </xf>
    <xf numFmtId="0" fontId="32" fillId="13" borderId="16" xfId="0" applyFont="1" applyFill="1" applyBorder="1" applyAlignment="1">
      <alignment vertical="top" wrapText="1"/>
    </xf>
    <xf numFmtId="0" fontId="32" fillId="13" borderId="17" xfId="0" applyFont="1" applyFill="1" applyBorder="1" applyAlignment="1">
      <alignment vertical="top" wrapText="1"/>
    </xf>
    <xf numFmtId="0" fontId="4" fillId="0" borderId="55" xfId="2" applyBorder="1" applyAlignment="1" applyProtection="1">
      <alignment horizontal="left" vertical="top"/>
      <protection locked="0"/>
    </xf>
    <xf numFmtId="0" fontId="43" fillId="0" borderId="58" xfId="0" applyFont="1" applyBorder="1" applyAlignment="1" applyProtection="1">
      <alignment horizontal="left" vertical="top"/>
      <protection locked="0"/>
    </xf>
    <xf numFmtId="0" fontId="34" fillId="8" borderId="0" xfId="0" applyFont="1" applyFill="1" applyAlignment="1">
      <alignment vertical="center"/>
    </xf>
    <xf numFmtId="0" fontId="22" fillId="8" borderId="0" xfId="0" applyFont="1" applyFill="1" applyAlignment="1">
      <alignment horizontal="left"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22" fillId="8" borderId="27" xfId="0" applyFont="1" applyFill="1" applyBorder="1" applyAlignment="1">
      <alignment horizontal="left" vertical="center"/>
    </xf>
    <xf numFmtId="2" fontId="41" fillId="0" borderId="36" xfId="2" applyNumberFormat="1" applyFont="1" applyFill="1" applyBorder="1" applyAlignment="1" applyProtection="1">
      <alignment horizontal="center" vertical="center" wrapText="1"/>
      <protection locked="0"/>
    </xf>
    <xf numFmtId="2" fontId="41" fillId="0" borderId="35" xfId="2" applyNumberFormat="1" applyFont="1" applyFill="1" applyBorder="1" applyAlignment="1" applyProtection="1">
      <alignment horizontal="center" vertical="center" wrapText="1"/>
      <protection locked="0"/>
    </xf>
    <xf numFmtId="2" fontId="41" fillId="0" borderId="37" xfId="2" applyNumberFormat="1" applyFont="1" applyFill="1" applyBorder="1" applyAlignment="1" applyProtection="1">
      <alignment horizontal="center" vertical="center" wrapText="1"/>
      <protection locked="0"/>
    </xf>
    <xf numFmtId="0" fontId="35" fillId="8" borderId="0" xfId="0" applyFont="1" applyFill="1" applyAlignment="1">
      <alignment vertical="center"/>
    </xf>
    <xf numFmtId="0" fontId="10" fillId="8" borderId="0" xfId="0" applyFont="1" applyFill="1" applyAlignment="1">
      <alignment vertical="top"/>
    </xf>
    <xf numFmtId="0" fontId="44" fillId="0" borderId="52" xfId="0" applyFont="1" applyBorder="1" applyAlignment="1">
      <alignment horizontal="center" vertical="center"/>
    </xf>
    <xf numFmtId="0" fontId="44" fillId="0" borderId="36" xfId="0" applyFont="1" applyBorder="1" applyAlignment="1">
      <alignment horizontal="center" vertical="center"/>
    </xf>
    <xf numFmtId="0" fontId="44" fillId="0" borderId="59" xfId="0" applyFont="1" applyBorder="1" applyAlignment="1">
      <alignment horizontal="center" vertical="center"/>
    </xf>
    <xf numFmtId="0" fontId="44" fillId="0" borderId="1" xfId="0" applyFont="1" applyBorder="1" applyAlignment="1">
      <alignment horizontal="center" vertical="center"/>
    </xf>
    <xf numFmtId="0" fontId="4" fillId="0" borderId="35" xfId="2" applyFill="1" applyBorder="1" applyAlignment="1" applyProtection="1">
      <alignment horizontal="left" vertical="top"/>
      <protection locked="0"/>
    </xf>
    <xf numFmtId="0" fontId="4" fillId="0" borderId="53" xfId="2" applyFill="1" applyBorder="1" applyAlignment="1" applyProtection="1">
      <alignment horizontal="left" vertical="top"/>
      <protection locked="0"/>
    </xf>
    <xf numFmtId="0" fontId="34" fillId="8" borderId="31" xfId="0" applyFont="1" applyFill="1" applyBorder="1" applyAlignment="1">
      <alignment horizontal="left" vertical="center" wrapText="1"/>
    </xf>
    <xf numFmtId="0" fontId="43" fillId="0" borderId="15" xfId="0" applyFont="1" applyBorder="1" applyAlignment="1" applyProtection="1">
      <alignment horizontal="left" vertical="top"/>
      <protection locked="0"/>
    </xf>
    <xf numFmtId="0" fontId="43" fillId="0" borderId="16" xfId="0" applyFont="1" applyBorder="1" applyAlignment="1" applyProtection="1">
      <alignment horizontal="left" vertical="top"/>
      <protection locked="0"/>
    </xf>
    <xf numFmtId="0" fontId="43" fillId="0" borderId="17" xfId="0" applyFont="1" applyBorder="1" applyAlignment="1" applyProtection="1">
      <alignment horizontal="left" vertical="top"/>
      <protection locked="0"/>
    </xf>
    <xf numFmtId="0" fontId="32" fillId="13" borderId="15" xfId="0" applyFont="1" applyFill="1" applyBorder="1" applyAlignment="1">
      <alignment vertical="center"/>
    </xf>
    <xf numFmtId="0" fontId="32" fillId="13" borderId="16" xfId="0" applyFont="1" applyFill="1" applyBorder="1" applyAlignment="1">
      <alignment vertical="center"/>
    </xf>
    <xf numFmtId="0" fontId="32" fillId="13" borderId="17" xfId="0" applyFont="1" applyFill="1" applyBorder="1" applyAlignment="1">
      <alignment vertical="center"/>
    </xf>
    <xf numFmtId="0" fontId="43" fillId="0" borderId="42" xfId="0" applyFont="1" applyBorder="1" applyAlignment="1" applyProtection="1">
      <alignment horizontal="left" vertical="top" wrapText="1"/>
      <protection locked="0"/>
    </xf>
    <xf numFmtId="0" fontId="43" fillId="0" borderId="43" xfId="0" applyFont="1" applyBorder="1" applyAlignment="1" applyProtection="1">
      <alignment horizontal="left" vertical="top" wrapText="1"/>
      <protection locked="0"/>
    </xf>
    <xf numFmtId="0" fontId="43" fillId="0" borderId="44" xfId="0" applyFont="1" applyBorder="1" applyAlignment="1" applyProtection="1">
      <alignment horizontal="left" vertical="top" wrapText="1"/>
      <protection locked="0"/>
    </xf>
    <xf numFmtId="0" fontId="67" fillId="21" borderId="29" xfId="2" applyNumberFormat="1" applyFont="1" applyFill="1" applyBorder="1" applyAlignment="1" applyProtection="1">
      <alignment horizontal="center" vertical="center"/>
    </xf>
    <xf numFmtId="0" fontId="67" fillId="21" borderId="31" xfId="2" applyNumberFormat="1" applyFont="1" applyFill="1" applyBorder="1" applyAlignment="1" applyProtection="1">
      <alignment horizontal="center" vertical="center"/>
    </xf>
    <xf numFmtId="0" fontId="68" fillId="21" borderId="14" xfId="0" applyFont="1" applyFill="1" applyBorder="1" applyAlignment="1">
      <alignment horizontal="center" vertical="center"/>
    </xf>
    <xf numFmtId="0" fontId="68" fillId="21" borderId="65" xfId="0" applyFont="1" applyFill="1" applyBorder="1" applyAlignment="1">
      <alignment horizontal="center" vertical="center"/>
    </xf>
    <xf numFmtId="0" fontId="68" fillId="21" borderId="66" xfId="0" applyFont="1" applyFill="1" applyBorder="1" applyAlignment="1">
      <alignment horizontal="center" vertical="center"/>
    </xf>
    <xf numFmtId="0" fontId="67" fillId="21" borderId="14" xfId="2" applyNumberFormat="1" applyFont="1" applyFill="1" applyBorder="1" applyAlignment="1" applyProtection="1">
      <alignment horizontal="center" vertical="center" wrapText="1"/>
    </xf>
    <xf numFmtId="0" fontId="67" fillId="21" borderId="65" xfId="2" applyNumberFormat="1" applyFont="1" applyFill="1" applyBorder="1" applyAlignment="1" applyProtection="1">
      <alignment horizontal="center" vertical="center" wrapText="1"/>
    </xf>
    <xf numFmtId="0" fontId="67" fillId="21" borderId="66" xfId="2" applyNumberFormat="1" applyFont="1" applyFill="1" applyBorder="1" applyAlignment="1" applyProtection="1">
      <alignment horizontal="center" vertical="center" wrapText="1"/>
    </xf>
    <xf numFmtId="0" fontId="74" fillId="21" borderId="14" xfId="2" applyNumberFormat="1" applyFont="1" applyFill="1" applyBorder="1" applyAlignment="1" applyProtection="1">
      <alignment horizontal="center" vertical="center"/>
    </xf>
    <xf numFmtId="0" fontId="74" fillId="21" borderId="65" xfId="2" applyNumberFormat="1" applyFont="1" applyFill="1" applyBorder="1" applyAlignment="1" applyProtection="1">
      <alignment horizontal="center" vertical="center"/>
    </xf>
    <xf numFmtId="0" fontId="74" fillId="21" borderId="66" xfId="2" applyNumberFormat="1" applyFont="1" applyFill="1" applyBorder="1" applyAlignment="1" applyProtection="1">
      <alignment horizontal="center" vertical="center"/>
    </xf>
    <xf numFmtId="0" fontId="4" fillId="0" borderId="36" xfId="2" applyFill="1" applyBorder="1" applyAlignment="1" applyProtection="1">
      <alignment horizontal="left" vertical="center" wrapText="1"/>
      <protection locked="0"/>
    </xf>
    <xf numFmtId="0" fontId="43" fillId="0" borderId="35" xfId="0" applyFont="1" applyBorder="1" applyAlignment="1" applyProtection="1">
      <alignment horizontal="left" vertical="center" wrapText="1"/>
      <protection locked="0"/>
    </xf>
    <xf numFmtId="0" fontId="43" fillId="0" borderId="37" xfId="0" applyFont="1" applyBorder="1" applyAlignment="1" applyProtection="1">
      <alignment horizontal="left" vertical="center" wrapText="1"/>
      <protection locked="0"/>
    </xf>
    <xf numFmtId="0" fontId="54" fillId="0" borderId="12" xfId="7" applyBorder="1"/>
    <xf numFmtId="0" fontId="0" fillId="0" borderId="12" xfId="0" applyBorder="1"/>
    <xf numFmtId="0" fontId="55" fillId="16" borderId="70" xfId="7" applyFont="1" applyFill="1" applyBorder="1"/>
    <xf numFmtId="0" fontId="0" fillId="0" borderId="71" xfId="0" applyBorder="1"/>
    <xf numFmtId="0" fontId="0" fillId="0" borderId="72" xfId="0" applyBorder="1"/>
    <xf numFmtId="0" fontId="3" fillId="3" borderId="12" xfId="0" applyFont="1" applyFill="1" applyBorder="1" applyAlignment="1">
      <alignment horizontal="center" vertical="top" wrapText="1"/>
    </xf>
    <xf numFmtId="0" fontId="3" fillId="3" borderId="0" xfId="0" applyFont="1" applyFill="1" applyAlignment="1">
      <alignment horizontal="left" vertical="top" wrapText="1"/>
    </xf>
    <xf numFmtId="0" fontId="3" fillId="3" borderId="4" xfId="0" applyFont="1" applyFill="1" applyBorder="1" applyAlignment="1">
      <alignment horizontal="center" vertical="top" wrapText="1"/>
    </xf>
    <xf numFmtId="0" fontId="3" fillId="3" borderId="41" xfId="0" applyFont="1" applyFill="1" applyBorder="1" applyAlignment="1">
      <alignment horizontal="center" vertical="top" wrapText="1"/>
    </xf>
  </cellXfs>
  <cellStyles count="9">
    <cellStyle name="Euro" xfId="1" xr:uid="{00000000-0005-0000-0000-000000000000}"/>
    <cellStyle name="Lien hypertexte" xfId="2" builtinId="8"/>
    <cellStyle name="Lien hypertexte 2" xfId="8" xr:uid="{A937FFC5-B401-6C4A-B68B-633FFF3EBEB8}"/>
    <cellStyle name="Normal" xfId="0" builtinId="0"/>
    <cellStyle name="Normal 2" xfId="7" xr:uid="{3E9121E0-FF79-AE46-9501-8F6B25542A71}"/>
    <cellStyle name="obligatoire" xfId="3" xr:uid="{00000000-0005-0000-0000-000003000000}"/>
    <cellStyle name="Obligatoire2" xfId="4" xr:uid="{00000000-0005-0000-0000-000004000000}"/>
    <cellStyle name="Requis" xfId="5" xr:uid="{00000000-0005-0000-0000-000005000000}"/>
    <cellStyle name="saisie" xfId="6" xr:uid="{00000000-0005-0000-0000-000006000000}"/>
  </cellStyles>
  <dxfs count="13">
    <dxf>
      <fill>
        <patternFill>
          <bgColor rgb="FFFF0000"/>
        </patternFill>
      </fill>
    </dxf>
    <dxf>
      <fill>
        <patternFill>
          <bgColor rgb="FF92D050"/>
        </patternFill>
      </fill>
    </dxf>
    <dxf>
      <font>
        <color rgb="FF92D050"/>
      </font>
      <fill>
        <patternFill>
          <bgColor rgb="FF92D050"/>
        </patternFill>
      </fill>
    </dxf>
    <dxf>
      <font>
        <color rgb="FFFF0000"/>
      </font>
      <fill>
        <patternFill>
          <bgColor rgb="FFFF0000"/>
        </patternFill>
      </fill>
    </dxf>
    <dxf>
      <font>
        <b/>
        <i val="0"/>
        <condense val="0"/>
        <extend val="0"/>
        <color indexed="10"/>
      </font>
      <fill>
        <patternFill patternType="solid">
          <fgColor indexed="26"/>
          <bgColor indexed="9"/>
        </patternFill>
      </fill>
      <border>
        <left/>
        <right/>
        <top/>
        <bottom/>
      </border>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b/>
        <i val="0"/>
        <condense val="0"/>
        <extend val="0"/>
        <color indexed="10"/>
      </font>
      <fill>
        <patternFill patternType="solid">
          <fgColor indexed="26"/>
          <bgColor indexed="9"/>
        </patternFill>
      </fill>
      <border>
        <left/>
        <right/>
        <top/>
        <bottom/>
      </border>
    </dxf>
    <dxf>
      <font>
        <b/>
        <i val="0"/>
        <condense val="0"/>
        <extend val="0"/>
        <color indexed="10"/>
      </font>
      <fill>
        <patternFill patternType="solid">
          <fgColor indexed="26"/>
          <bgColor indexed="9"/>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33</xdr:col>
      <xdr:colOff>168275</xdr:colOff>
      <xdr:row>12</xdr:row>
      <xdr:rowOff>0</xdr:rowOff>
    </xdr:from>
    <xdr:to>
      <xdr:col>35</xdr:col>
      <xdr:colOff>98601</xdr:colOff>
      <xdr:row>12</xdr:row>
      <xdr:rowOff>0</xdr:rowOff>
    </xdr:to>
    <xdr:sp macro="" textlink="" fLocksText="0">
      <xdr:nvSpPr>
        <xdr:cNvPr id="1078" name="ZoneTexte 27">
          <a:extLst>
            <a:ext uri="{FF2B5EF4-FFF2-40B4-BE49-F238E27FC236}">
              <a16:creationId xmlns:a16="http://schemas.microsoft.com/office/drawing/2014/main" id="{296156DF-E5C4-A05F-74B7-7BB63564CBFB}"/>
            </a:ext>
          </a:extLst>
        </xdr:cNvPr>
        <xdr:cNvSpPr txBox="1">
          <a:spLocks noChangeArrowheads="1"/>
        </xdr:cNvSpPr>
      </xdr:nvSpPr>
      <xdr:spPr bwMode="auto">
        <a:xfrm>
          <a:off x="7372350" y="2314575"/>
          <a:ext cx="381000" cy="276225"/>
        </a:xfrm>
        <a:prstGeom prst="rect">
          <a:avLst/>
        </a:prstGeom>
        <a:solidFill>
          <a:schemeClr val="bg1">
            <a:lumMod val="95000"/>
          </a:schemeClr>
        </a:solidFill>
        <a:ln w="3240" cap="sq">
          <a:solidFill>
            <a:srgbClr val="7F7F7F"/>
          </a:solidFill>
          <a:miter lim="800000"/>
          <a:headEnd/>
          <a:tailEnd/>
        </a:ln>
        <a:effectLst/>
      </xdr:spPr>
      <xdr:txBody>
        <a:bodyPr vertOverflow="clip" wrap="square" lIns="36000" tIns="46800" rIns="36000" bIns="46800" anchor="ctr" upright="1"/>
        <a:lstStyle/>
        <a:p>
          <a:pPr algn="ctr" rtl="0">
            <a:defRPr sz="1000"/>
          </a:pPr>
          <a:r>
            <a:rPr lang="fr-FR" sz="1000" b="1" i="0" strike="noStrike">
              <a:solidFill>
                <a:srgbClr val="1D82B6"/>
              </a:solidFill>
              <a:latin typeface="Arial"/>
              <a:cs typeface="Arial"/>
            </a:rPr>
            <a:t>Aide</a:t>
          </a:r>
        </a:p>
      </xdr:txBody>
    </xdr:sp>
    <xdr:clientData fPrintsWithSheet="0"/>
  </xdr:twoCellAnchor>
  <xdr:twoCellAnchor>
    <xdr:from>
      <xdr:col>51</xdr:col>
      <xdr:colOff>187325</xdr:colOff>
      <xdr:row>166</xdr:row>
      <xdr:rowOff>0</xdr:rowOff>
    </xdr:from>
    <xdr:to>
      <xdr:col>53</xdr:col>
      <xdr:colOff>130175</xdr:colOff>
      <xdr:row>166</xdr:row>
      <xdr:rowOff>0</xdr:rowOff>
    </xdr:to>
    <xdr:sp macro="" textlink="" fLocksText="0">
      <xdr:nvSpPr>
        <xdr:cNvPr id="1108" name="ZoneTexte 36">
          <a:extLst>
            <a:ext uri="{FF2B5EF4-FFF2-40B4-BE49-F238E27FC236}">
              <a16:creationId xmlns:a16="http://schemas.microsoft.com/office/drawing/2014/main" id="{5767B381-01F6-1F13-CE11-1F05B3A6E5A3}"/>
            </a:ext>
          </a:extLst>
        </xdr:cNvPr>
        <xdr:cNvSpPr txBox="1">
          <a:spLocks noChangeArrowheads="1"/>
        </xdr:cNvSpPr>
      </xdr:nvSpPr>
      <xdr:spPr bwMode="auto">
        <a:xfrm>
          <a:off x="11334750" y="37490400"/>
          <a:ext cx="381000" cy="7038975"/>
        </a:xfrm>
        <a:prstGeom prst="rect">
          <a:avLst/>
        </a:prstGeom>
        <a:solidFill>
          <a:schemeClr val="bg1">
            <a:lumMod val="95000"/>
          </a:schemeClr>
        </a:solidFill>
        <a:ln w="3240" cap="sq">
          <a:solidFill>
            <a:srgbClr val="7F7F7F"/>
          </a:solidFill>
          <a:miter lim="800000"/>
          <a:headEnd/>
          <a:tailEnd/>
        </a:ln>
        <a:effectLst/>
      </xdr:spPr>
      <xdr:txBody>
        <a:bodyPr vertOverflow="clip" wrap="square" lIns="36000" tIns="46800" rIns="36000" bIns="46800" anchor="ctr" upright="1"/>
        <a:lstStyle/>
        <a:p>
          <a:pPr algn="ctr" rtl="0">
            <a:defRPr sz="1000"/>
          </a:pPr>
          <a:r>
            <a:rPr lang="fr-FR" sz="1000" b="1" i="0" strike="noStrike">
              <a:solidFill>
                <a:srgbClr val="1D82B6"/>
              </a:solidFill>
              <a:latin typeface="Arial"/>
              <a:cs typeface="Arial"/>
            </a:rPr>
            <a:t>Aide</a:t>
          </a:r>
        </a:p>
      </xdr:txBody>
    </xdr:sp>
    <xdr:clientData fPrintsWithSheet="0"/>
  </xdr:twoCellAnchor>
  <xdr:twoCellAnchor editAs="oneCell">
    <xdr:from>
      <xdr:col>34</xdr:col>
      <xdr:colOff>76200</xdr:colOff>
      <xdr:row>1</xdr:row>
      <xdr:rowOff>173162</xdr:rowOff>
    </xdr:from>
    <xdr:to>
      <xdr:col>36</xdr:col>
      <xdr:colOff>70107</xdr:colOff>
      <xdr:row>1</xdr:row>
      <xdr:rowOff>571499</xdr:rowOff>
    </xdr:to>
    <xdr:pic>
      <xdr:nvPicPr>
        <xdr:cNvPr id="2" name="Image 1">
          <a:extLst>
            <a:ext uri="{FF2B5EF4-FFF2-40B4-BE49-F238E27FC236}">
              <a16:creationId xmlns:a16="http://schemas.microsoft.com/office/drawing/2014/main" id="{89C2AE04-CF12-694D-8E25-42993258BB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12200" y="350962"/>
          <a:ext cx="482600" cy="398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14209</xdr:colOff>
      <xdr:row>1</xdr:row>
      <xdr:rowOff>77312</xdr:rowOff>
    </xdr:from>
    <xdr:to>
      <xdr:col>54</xdr:col>
      <xdr:colOff>16390</xdr:colOff>
      <xdr:row>1</xdr:row>
      <xdr:rowOff>647700</xdr:rowOff>
    </xdr:to>
    <xdr:pic>
      <xdr:nvPicPr>
        <xdr:cNvPr id="3" name="Image 2">
          <a:extLst>
            <a:ext uri="{FF2B5EF4-FFF2-40B4-BE49-F238E27FC236}">
              <a16:creationId xmlns:a16="http://schemas.microsoft.com/office/drawing/2014/main" id="{A806BDEA-CFAB-66A7-623A-8F61BC783A18}"/>
            </a:ext>
          </a:extLst>
        </xdr:cNvPr>
        <xdr:cNvPicPr>
          <a:picLocks noChangeAspect="1"/>
        </xdr:cNvPicPr>
      </xdr:nvPicPr>
      <xdr:blipFill>
        <a:blip xmlns:r="http://schemas.openxmlformats.org/officeDocument/2006/relationships" r:embed="rId2"/>
        <a:stretch>
          <a:fillRect/>
        </a:stretch>
      </xdr:blipFill>
      <xdr:spPr>
        <a:xfrm>
          <a:off x="9666209" y="255112"/>
          <a:ext cx="4030742" cy="570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63500</xdr:rowOff>
    </xdr:from>
    <xdr:to>
      <xdr:col>7</xdr:col>
      <xdr:colOff>187057</xdr:colOff>
      <xdr:row>36</xdr:row>
      <xdr:rowOff>76200</xdr:rowOff>
    </xdr:to>
    <xdr:pic>
      <xdr:nvPicPr>
        <xdr:cNvPr id="2" name="Image 1">
          <a:extLst>
            <a:ext uri="{FF2B5EF4-FFF2-40B4-BE49-F238E27FC236}">
              <a16:creationId xmlns:a16="http://schemas.microsoft.com/office/drawing/2014/main" id="{58B8991D-C75C-D14C-89B6-5C2A8491A841}"/>
            </a:ext>
          </a:extLst>
        </xdr:cNvPr>
        <xdr:cNvPicPr>
          <a:picLocks noChangeAspect="1"/>
        </xdr:cNvPicPr>
      </xdr:nvPicPr>
      <xdr:blipFill>
        <a:blip xmlns:r="http://schemas.openxmlformats.org/officeDocument/2006/relationships" r:embed="rId1"/>
        <a:stretch>
          <a:fillRect/>
        </a:stretch>
      </xdr:blipFill>
      <xdr:spPr>
        <a:xfrm>
          <a:off x="0" y="1485900"/>
          <a:ext cx="10143857" cy="6299200"/>
        </a:xfrm>
        <a:prstGeom prst="rect">
          <a:avLst/>
        </a:prstGeom>
      </xdr:spPr>
    </xdr:pic>
    <xdr:clientData/>
  </xdr:twoCellAnchor>
  <xdr:twoCellAnchor>
    <xdr:from>
      <xdr:col>0</xdr:col>
      <xdr:colOff>850900</xdr:colOff>
      <xdr:row>19</xdr:row>
      <xdr:rowOff>76200</xdr:rowOff>
    </xdr:from>
    <xdr:to>
      <xdr:col>1</xdr:col>
      <xdr:colOff>622300</xdr:colOff>
      <xdr:row>20</xdr:row>
      <xdr:rowOff>114300</xdr:rowOff>
    </xdr:to>
    <xdr:sp macro="" textlink="">
      <xdr:nvSpPr>
        <xdr:cNvPr id="3" name="Rectangle 2">
          <a:extLst>
            <a:ext uri="{FF2B5EF4-FFF2-40B4-BE49-F238E27FC236}">
              <a16:creationId xmlns:a16="http://schemas.microsoft.com/office/drawing/2014/main" id="{0BD580C7-7280-0043-AFF4-B43ADBC93044}"/>
            </a:ext>
          </a:extLst>
        </xdr:cNvPr>
        <xdr:cNvSpPr/>
      </xdr:nvSpPr>
      <xdr:spPr>
        <a:xfrm>
          <a:off x="850900" y="4546600"/>
          <a:ext cx="3276600" cy="228600"/>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3225800</xdr:colOff>
      <xdr:row>26</xdr:row>
      <xdr:rowOff>139700</xdr:rowOff>
    </xdr:from>
    <xdr:to>
      <xdr:col>1</xdr:col>
      <xdr:colOff>1968500</xdr:colOff>
      <xdr:row>28</xdr:row>
      <xdr:rowOff>0</xdr:rowOff>
    </xdr:to>
    <xdr:sp macro="" textlink="">
      <xdr:nvSpPr>
        <xdr:cNvPr id="4" name="Rectangle 3">
          <a:extLst>
            <a:ext uri="{FF2B5EF4-FFF2-40B4-BE49-F238E27FC236}">
              <a16:creationId xmlns:a16="http://schemas.microsoft.com/office/drawing/2014/main" id="{DB8AADE5-45FE-834B-81DC-C2EB51A00390}"/>
            </a:ext>
          </a:extLst>
        </xdr:cNvPr>
        <xdr:cNvSpPr/>
      </xdr:nvSpPr>
      <xdr:spPr>
        <a:xfrm>
          <a:off x="3225800" y="5943600"/>
          <a:ext cx="2247900" cy="2413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101600</xdr:rowOff>
    </xdr:from>
    <xdr:to>
      <xdr:col>6</xdr:col>
      <xdr:colOff>469900</xdr:colOff>
      <xdr:row>52</xdr:row>
      <xdr:rowOff>0</xdr:rowOff>
    </xdr:to>
    <xdr:pic>
      <xdr:nvPicPr>
        <xdr:cNvPr id="2" name="Image 1">
          <a:extLst>
            <a:ext uri="{FF2B5EF4-FFF2-40B4-BE49-F238E27FC236}">
              <a16:creationId xmlns:a16="http://schemas.microsoft.com/office/drawing/2014/main" id="{AA29A0DF-744C-D54A-9D1F-90C7A21E5A9A}"/>
            </a:ext>
          </a:extLst>
        </xdr:cNvPr>
        <xdr:cNvPicPr>
          <a:picLocks noChangeAspect="1"/>
        </xdr:cNvPicPr>
      </xdr:nvPicPr>
      <xdr:blipFill>
        <a:blip xmlns:r="http://schemas.openxmlformats.org/officeDocument/2006/relationships" r:embed="rId1"/>
        <a:stretch>
          <a:fillRect/>
        </a:stretch>
      </xdr:blipFill>
      <xdr:spPr>
        <a:xfrm>
          <a:off x="0" y="1524000"/>
          <a:ext cx="10299700" cy="9042400"/>
        </a:xfrm>
        <a:prstGeom prst="rect">
          <a:avLst/>
        </a:prstGeom>
      </xdr:spPr>
    </xdr:pic>
    <xdr:clientData/>
  </xdr:twoCellAnchor>
  <xdr:twoCellAnchor>
    <xdr:from>
      <xdr:col>0</xdr:col>
      <xdr:colOff>990600</xdr:colOff>
      <xdr:row>18</xdr:row>
      <xdr:rowOff>101600</xdr:rowOff>
    </xdr:from>
    <xdr:to>
      <xdr:col>0</xdr:col>
      <xdr:colOff>2857500</xdr:colOff>
      <xdr:row>19</xdr:row>
      <xdr:rowOff>165100</xdr:rowOff>
    </xdr:to>
    <xdr:sp macro="" textlink="">
      <xdr:nvSpPr>
        <xdr:cNvPr id="3" name="Rectangle 2">
          <a:extLst>
            <a:ext uri="{FF2B5EF4-FFF2-40B4-BE49-F238E27FC236}">
              <a16:creationId xmlns:a16="http://schemas.microsoft.com/office/drawing/2014/main" id="{66283783-B97E-E84E-B3E4-2EE4E0D5F881}"/>
            </a:ext>
          </a:extLst>
        </xdr:cNvPr>
        <xdr:cNvSpPr/>
      </xdr:nvSpPr>
      <xdr:spPr>
        <a:xfrm>
          <a:off x="990600" y="4191000"/>
          <a:ext cx="1866900" cy="254000"/>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3086100</xdr:colOff>
      <xdr:row>50</xdr:row>
      <xdr:rowOff>101600</xdr:rowOff>
    </xdr:from>
    <xdr:to>
      <xdr:col>2</xdr:col>
      <xdr:colOff>368300</xdr:colOff>
      <xdr:row>51</xdr:row>
      <xdr:rowOff>165100</xdr:rowOff>
    </xdr:to>
    <xdr:sp macro="" textlink="">
      <xdr:nvSpPr>
        <xdr:cNvPr id="4" name="Rectangle 3">
          <a:extLst>
            <a:ext uri="{FF2B5EF4-FFF2-40B4-BE49-F238E27FC236}">
              <a16:creationId xmlns:a16="http://schemas.microsoft.com/office/drawing/2014/main" id="{1D397AD9-7E18-C141-9F9A-5F899976D439}"/>
            </a:ext>
          </a:extLst>
        </xdr:cNvPr>
        <xdr:cNvSpPr/>
      </xdr:nvSpPr>
      <xdr:spPr>
        <a:xfrm>
          <a:off x="3086100" y="10287000"/>
          <a:ext cx="3810000" cy="254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127000</xdr:rowOff>
    </xdr:from>
    <xdr:to>
      <xdr:col>8</xdr:col>
      <xdr:colOff>685800</xdr:colOff>
      <xdr:row>54</xdr:row>
      <xdr:rowOff>109761</xdr:rowOff>
    </xdr:to>
    <xdr:pic>
      <xdr:nvPicPr>
        <xdr:cNvPr id="2" name="Image 1">
          <a:extLst>
            <a:ext uri="{FF2B5EF4-FFF2-40B4-BE49-F238E27FC236}">
              <a16:creationId xmlns:a16="http://schemas.microsoft.com/office/drawing/2014/main" id="{80EA4CA5-2C34-F443-B106-157CA8E56542}"/>
            </a:ext>
          </a:extLst>
        </xdr:cNvPr>
        <xdr:cNvPicPr>
          <a:picLocks noChangeAspect="1"/>
        </xdr:cNvPicPr>
      </xdr:nvPicPr>
      <xdr:blipFill>
        <a:blip xmlns:r="http://schemas.openxmlformats.org/officeDocument/2006/relationships" r:embed="rId1"/>
        <a:stretch>
          <a:fillRect/>
        </a:stretch>
      </xdr:blipFill>
      <xdr:spPr>
        <a:xfrm>
          <a:off x="0" y="2501900"/>
          <a:ext cx="11201400" cy="8174261"/>
        </a:xfrm>
        <a:prstGeom prst="rect">
          <a:avLst/>
        </a:prstGeom>
      </xdr:spPr>
    </xdr:pic>
    <xdr:clientData/>
  </xdr:twoCellAnchor>
  <xdr:twoCellAnchor>
    <xdr:from>
      <xdr:col>3</xdr:col>
      <xdr:colOff>88900</xdr:colOff>
      <xdr:row>18</xdr:row>
      <xdr:rowOff>165100</xdr:rowOff>
    </xdr:from>
    <xdr:to>
      <xdr:col>4</xdr:col>
      <xdr:colOff>355600</xdr:colOff>
      <xdr:row>20</xdr:row>
      <xdr:rowOff>25400</xdr:rowOff>
    </xdr:to>
    <xdr:sp macro="" textlink="">
      <xdr:nvSpPr>
        <xdr:cNvPr id="3" name="Rectangle 2">
          <a:extLst>
            <a:ext uri="{FF2B5EF4-FFF2-40B4-BE49-F238E27FC236}">
              <a16:creationId xmlns:a16="http://schemas.microsoft.com/office/drawing/2014/main" id="{4492E755-8B50-CD46-B6C5-7195AF23411F}"/>
            </a:ext>
          </a:extLst>
        </xdr:cNvPr>
        <xdr:cNvSpPr/>
      </xdr:nvSpPr>
      <xdr:spPr>
        <a:xfrm>
          <a:off x="6477000" y="3873500"/>
          <a:ext cx="1092200" cy="241300"/>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215900</xdr:colOff>
      <xdr:row>20</xdr:row>
      <xdr:rowOff>177800</xdr:rowOff>
    </xdr:from>
    <xdr:to>
      <xdr:col>6</xdr:col>
      <xdr:colOff>736600</xdr:colOff>
      <xdr:row>22</xdr:row>
      <xdr:rowOff>25400</xdr:rowOff>
    </xdr:to>
    <xdr:sp macro="" textlink="">
      <xdr:nvSpPr>
        <xdr:cNvPr id="4" name="Rectangle 3">
          <a:extLst>
            <a:ext uri="{FF2B5EF4-FFF2-40B4-BE49-F238E27FC236}">
              <a16:creationId xmlns:a16="http://schemas.microsoft.com/office/drawing/2014/main" id="{F931FC4C-9D09-E441-9CDB-DBCF74246213}"/>
            </a:ext>
          </a:extLst>
        </xdr:cNvPr>
        <xdr:cNvSpPr/>
      </xdr:nvSpPr>
      <xdr:spPr>
        <a:xfrm>
          <a:off x="6604000" y="4267200"/>
          <a:ext cx="2997200" cy="2286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spire.ec.europa.eu/them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inspire.ec.europa.eu/theme/pf" TargetMode="External"/><Relationship Id="rId2" Type="http://schemas.openxmlformats.org/officeDocument/2006/relationships/hyperlink" Target="http://inspire.ec.europa.eu/theme/mr" TargetMode="External"/><Relationship Id="rId1" Type="http://schemas.openxmlformats.org/officeDocument/2006/relationships/hyperlink" Target="https://inspire.ec.europa.eu/theme/" TargetMode="External"/><Relationship Id="rId5" Type="http://schemas.openxmlformats.org/officeDocument/2006/relationships/drawing" Target="../drawings/drawing2.xml"/><Relationship Id="rId4" Type="http://schemas.openxmlformats.org/officeDocument/2006/relationships/hyperlink" Target="http://inspire.ec.europa.eu/theme/e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eionet.europa.eu/gemet/en/themes/" TargetMode="External"/><Relationship Id="rId1" Type="http://schemas.openxmlformats.org/officeDocument/2006/relationships/hyperlink" Target="https://www.eionet.europa.eu/gemet/fr/them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in-situ.theia-land.fr/skosmos/theia_ozcar_thesaurus/fr/" TargetMode="External"/><Relationship Id="rId2" Type="http://schemas.openxmlformats.org/officeDocument/2006/relationships/hyperlink" Target="http://www.fao.org/agrovoc/search" TargetMode="External"/><Relationship Id="rId1" Type="http://schemas.openxmlformats.org/officeDocument/2006/relationships/hyperlink" Target="https://vocabs.lter-europe.net/envthes/en/" TargetMode="External"/><Relationship Id="rId6" Type="http://schemas.openxmlformats.org/officeDocument/2006/relationships/drawing" Target="../drawings/drawing4.xml"/><Relationship Id="rId5" Type="http://schemas.openxmlformats.org/officeDocument/2006/relationships/hyperlink" Target="https://www.loterre.fr/skosmos/fr/" TargetMode="External"/><Relationship Id="rId4" Type="http://schemas.openxmlformats.org/officeDocument/2006/relationships/hyperlink" Target="https://www.loterre.fr/category/explorer-fr/"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inspire.ec.europa.eu/metadata-codelist/SpatialRepresentationType/textTable" TargetMode="External"/><Relationship Id="rId2" Type="http://schemas.openxmlformats.org/officeDocument/2006/relationships/hyperlink" Target="http://inspire.ec.europa.eu/metadata-codelist/SpatialRepresentationType/grid" TargetMode="External"/><Relationship Id="rId1" Type="http://schemas.openxmlformats.org/officeDocument/2006/relationships/hyperlink" Target="http://inspire.ec.europa.eu/metadata-codelist/SpatialRepresentationType/vector" TargetMode="External"/><Relationship Id="rId6" Type="http://schemas.openxmlformats.org/officeDocument/2006/relationships/hyperlink" Target="http://inspire.ec.europa.eu/metadata-codelist/SpatialRepresentationType/video" TargetMode="External"/><Relationship Id="rId5" Type="http://schemas.openxmlformats.org/officeDocument/2006/relationships/hyperlink" Target="http://inspire.ec.europa.eu/metadata-codelist/SpatialRepresentationType/stereoModel" TargetMode="External"/><Relationship Id="rId4" Type="http://schemas.openxmlformats.org/officeDocument/2006/relationships/hyperlink" Target="http://inspire.ec.europa.eu/metadata-codelist/SpatialRepresentationType/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
  <sheetViews>
    <sheetView zoomScale="115" zoomScaleNormal="115" workbookViewId="0">
      <selection activeCell="A5" sqref="A5"/>
    </sheetView>
  </sheetViews>
  <sheetFormatPr baseColWidth="10" defaultColWidth="19.140625" defaultRowHeight="12.75"/>
  <cols>
    <col min="1" max="1" width="16.28515625" bestFit="1" customWidth="1"/>
    <col min="2" max="2" width="14.42578125" bestFit="1" customWidth="1"/>
    <col min="3" max="3" width="9.140625" bestFit="1" customWidth="1"/>
    <col min="4" max="4" width="71.85546875" bestFit="1" customWidth="1"/>
    <col min="5" max="6" width="15.42578125" bestFit="1" customWidth="1"/>
    <col min="7" max="7" width="22.140625" bestFit="1" customWidth="1"/>
    <col min="8" max="8" width="15.7109375" bestFit="1" customWidth="1"/>
    <col min="9" max="9" width="13.140625" customWidth="1"/>
    <col min="10" max="10" width="11.140625" bestFit="1" customWidth="1"/>
    <col min="11" max="11" width="15.7109375" bestFit="1" customWidth="1"/>
    <col min="12" max="12" width="15.140625" bestFit="1" customWidth="1"/>
    <col min="13" max="13" width="15.28515625" bestFit="1" customWidth="1"/>
    <col min="14" max="14" width="19.7109375" bestFit="1" customWidth="1"/>
    <col min="15" max="16" width="10.140625" bestFit="1" customWidth="1"/>
    <col min="17" max="17" width="17.42578125" bestFit="1" customWidth="1"/>
    <col min="18" max="18" width="57.7109375" bestFit="1" customWidth="1"/>
    <col min="19" max="19" width="27.28515625" bestFit="1" customWidth="1"/>
    <col min="20" max="20" width="30" customWidth="1"/>
    <col min="21" max="21" width="35.42578125" customWidth="1"/>
    <col min="22" max="22" width="26.28515625" customWidth="1"/>
    <col min="23" max="23" width="19.42578125" customWidth="1"/>
    <col min="24" max="24" width="10.28515625" customWidth="1"/>
    <col min="25" max="25" width="59.85546875" customWidth="1"/>
    <col min="26" max="26" width="29.28515625" customWidth="1"/>
    <col min="27" max="27" width="28.140625" bestFit="1" customWidth="1"/>
    <col min="28" max="28" width="22.42578125" bestFit="1" customWidth="1"/>
    <col min="29" max="29" width="12.28515625" bestFit="1" customWidth="1"/>
  </cols>
  <sheetData>
    <row r="1" spans="1:29" ht="15">
      <c r="A1" s="245" t="s">
        <v>704</v>
      </c>
      <c r="B1" s="245" t="s">
        <v>705</v>
      </c>
      <c r="C1" s="245" t="s">
        <v>706</v>
      </c>
      <c r="D1" s="245" t="s">
        <v>707</v>
      </c>
      <c r="E1" s="245" t="s">
        <v>708</v>
      </c>
      <c r="F1" s="245" t="s">
        <v>709</v>
      </c>
      <c r="G1" s="245" t="s">
        <v>710</v>
      </c>
      <c r="H1" s="245" t="s">
        <v>711</v>
      </c>
      <c r="I1" s="246" t="s">
        <v>712</v>
      </c>
      <c r="J1" s="246" t="s">
        <v>713</v>
      </c>
      <c r="K1" s="282" t="s">
        <v>714</v>
      </c>
      <c r="L1" s="245" t="s">
        <v>715</v>
      </c>
      <c r="M1" s="245" t="s">
        <v>716</v>
      </c>
      <c r="N1" s="245" t="s">
        <v>717</v>
      </c>
      <c r="O1" s="245" t="s">
        <v>718</v>
      </c>
      <c r="P1" s="245" t="s">
        <v>719</v>
      </c>
      <c r="Q1" s="245" t="s">
        <v>720</v>
      </c>
      <c r="R1" s="247" t="s">
        <v>721</v>
      </c>
      <c r="S1" s="245" t="s">
        <v>722</v>
      </c>
      <c r="T1" s="245" t="s">
        <v>723</v>
      </c>
      <c r="U1" s="245" t="s">
        <v>724</v>
      </c>
      <c r="V1" s="245" t="s">
        <v>725</v>
      </c>
      <c r="W1" s="247" t="s">
        <v>726</v>
      </c>
      <c r="X1" s="245" t="s">
        <v>727</v>
      </c>
      <c r="Y1" s="245" t="s">
        <v>728</v>
      </c>
      <c r="Z1" s="245" t="s">
        <v>729</v>
      </c>
      <c r="AA1" s="245" t="s">
        <v>730</v>
      </c>
      <c r="AB1" s="245" t="s">
        <v>731</v>
      </c>
      <c r="AC1" s="245" t="s">
        <v>732</v>
      </c>
    </row>
    <row r="2" spans="1:29" ht="15">
      <c r="A2" s="245"/>
      <c r="B2" s="245"/>
      <c r="C2" s="245"/>
      <c r="D2" s="245"/>
      <c r="E2" s="245"/>
      <c r="F2" s="245"/>
      <c r="G2" s="245"/>
      <c r="H2" s="245"/>
      <c r="I2" s="246"/>
      <c r="J2" s="246"/>
      <c r="K2" s="282"/>
      <c r="L2" s="245"/>
      <c r="M2" s="245"/>
      <c r="N2" s="245"/>
      <c r="O2" s="245"/>
      <c r="P2" s="245"/>
      <c r="Q2" s="245"/>
      <c r="R2" s="247"/>
      <c r="S2" s="245"/>
      <c r="T2" s="245"/>
      <c r="U2" s="245"/>
      <c r="V2" s="245"/>
      <c r="W2" s="247"/>
      <c r="X2" s="245"/>
      <c r="Y2" s="245"/>
      <c r="Z2" s="245"/>
      <c r="AA2" s="245"/>
      <c r="AB2" s="245"/>
      <c r="AC2" s="245"/>
    </row>
    <row r="3" spans="1:29" ht="15">
      <c r="A3" s="245"/>
      <c r="B3" s="245"/>
      <c r="C3" s="245"/>
      <c r="D3" s="245"/>
      <c r="E3" s="245"/>
      <c r="F3" s="245"/>
      <c r="G3" s="245"/>
      <c r="H3" s="245"/>
      <c r="I3" s="246"/>
      <c r="J3" s="246"/>
      <c r="K3" s="282"/>
      <c r="L3" s="245"/>
      <c r="M3" s="245"/>
      <c r="N3" s="245"/>
      <c r="O3" s="245"/>
      <c r="P3" s="245"/>
      <c r="Q3" s="245"/>
      <c r="R3" s="247"/>
      <c r="S3" s="245"/>
      <c r="T3" s="245"/>
      <c r="U3" s="245"/>
      <c r="V3" s="245"/>
      <c r="W3" s="247"/>
      <c r="X3" s="245"/>
      <c r="Y3" s="245"/>
      <c r="Z3" s="245"/>
      <c r="AA3" s="245"/>
      <c r="AB3" s="245"/>
      <c r="AC3" s="245"/>
    </row>
    <row r="4" spans="1:29" ht="15">
      <c r="A4" s="245"/>
      <c r="B4" s="245"/>
      <c r="C4" s="245"/>
      <c r="D4" s="245"/>
      <c r="E4" s="245"/>
      <c r="F4" s="245"/>
      <c r="G4" s="245"/>
      <c r="H4" s="245"/>
      <c r="I4" s="246"/>
      <c r="J4" s="246"/>
      <c r="K4" s="282"/>
      <c r="L4" s="245"/>
      <c r="M4" s="245"/>
      <c r="N4" s="245"/>
      <c r="O4" s="245"/>
      <c r="P4" s="245"/>
      <c r="Q4" s="245"/>
      <c r="R4" s="247"/>
      <c r="S4" s="245"/>
      <c r="T4" s="245"/>
      <c r="U4" s="245"/>
      <c r="V4" s="245"/>
      <c r="W4" s="247"/>
      <c r="X4" s="245"/>
      <c r="Y4" s="245"/>
      <c r="Z4" s="245"/>
      <c r="AA4" s="245"/>
      <c r="AB4" s="245"/>
      <c r="AC4" s="245"/>
    </row>
    <row r="5" spans="1:29" s="253" customFormat="1" ht="216" customHeight="1">
      <c r="A5" s="250">
        <f>MD_FileIdentifier</f>
        <v>0</v>
      </c>
      <c r="B5" s="250" t="str">
        <f>IF(ISBLANK(MD_parent_identifier),"",MD_parent_identifier)</f>
        <v/>
      </c>
      <c r="C5" s="250">
        <f>Data_status</f>
        <v>0</v>
      </c>
      <c r="D5" s="250" t="str">
        <f>CLEAN(SUBSTITUTE(SUBSTITUTE(Data_Title,CHAR(13),""),CHAR(10),""))</f>
        <v/>
      </c>
      <c r="E5" s="250" t="str">
        <f>CLEAN(SUBSTITUTE(SUBSTITUTE(Data_Abstract,CHAR(13),""),CHAR(10),""))</f>
        <v/>
      </c>
      <c r="F5" s="250">
        <f>MD_HierarchyLevel</f>
        <v>0</v>
      </c>
      <c r="G5" s="250">
        <f>Data_SpatialRepresentationType</f>
        <v>0</v>
      </c>
      <c r="H5" s="250" t="str">
        <f>MD_Language</f>
        <v>fre</v>
      </c>
      <c r="I5" s="250" t="str">
        <f ca="1">IF(ISBLANK(MD_DateStamp),"",YEAR(MD_DateStamp)&amp;"-"&amp;TEXT(MONTH(MD_DateStamp),"00")&amp;"-"&amp;TEXT(DAY(MD_DateStamp),"00"))</f>
        <v>2025-01-15</v>
      </c>
      <c r="J5" s="251" t="str">
        <f>IF(ISBLANK(Data_DatePublication),"",YEAR(Data_DatePublication)&amp;"-"&amp;TEXT(MONTH(Data_DatePublication),"00")&amp;"-"&amp;TEXT(DAY(Data_DatePublication),"00"))</f>
        <v/>
      </c>
      <c r="K5" s="251" t="str">
        <f>IF(ISBLANK(Data_DateRevision),"",YEAR(Data_DateRevision)&amp;"-"&amp;TEXT(MONTH(Data_DateRevision),"00")&amp;"-"&amp;TEXT(DAY(Data_DateRevision),"00"))</f>
        <v/>
      </c>
      <c r="L5" s="250">
        <f>Data_ResourceFormat</f>
        <v>0</v>
      </c>
      <c r="M5" s="250">
        <f>Data_MaintenanceFrequency</f>
        <v>0</v>
      </c>
      <c r="N5" s="252"/>
      <c r="O5" s="251" t="str">
        <f>IF(ISBLANK(Data_TemporalExtent1_Start),"",IF(ISNUMBER(Data_TemporalExtent1_Start),YEAR(Data_TemporalExtent1_Start)&amp;"-"&amp;TEXT(MONTH(Data_TemporalExtent1_Start),"00")&amp;"-"&amp;TEXT(DAY(Data_TemporalExtent1_Start),"00"),Data_TemporalExtent1_Start))</f>
        <v>1850-02-01</v>
      </c>
      <c r="P5" s="251" t="str">
        <f>IF(ISBLANK(Data_TemporalExtent1_End),"",IF(ISNUMBER(Data_TemporalExtent1_End),YEAR(Data_TemporalExtent1_End)&amp;"-"&amp;TEXT(MONTH(Data_TemporalExtent1_End),"00")&amp;"-"&amp;TEXT(DAY(Data_TemporalExtent1_End),"00"),Data_TemporalExtent1_End))</f>
        <v>1851-02-01</v>
      </c>
      <c r="Q5" s="250" t="str">
        <f>CLEAN(SUBSTITUTE(SUBSTITUTE(data_ext1_name,CHAR(13),""),CHAR(10),""))</f>
        <v/>
      </c>
      <c r="R5" s="250" t="str">
        <f>IF(OR(ISBLANK(data_ext1_w),ISBLANK(data_ext1_e),ISBLANK(data_ext1_n),ISBLANK(data_ext1_s)),"","POLYGON(("&amp;data_ext1_w&amp;" "&amp;data_ext1_s&amp;","&amp;data_ext1_w&amp;" "&amp;data_ext1_n&amp;","&amp;data_ext1_e&amp;" "&amp;data_ext1_n&amp;","&amp;data_ext1_e&amp;" "&amp;data_ext1_s&amp;","&amp;data_ext1_w&amp;" "&amp;data_ext1_s&amp;"))")</f>
        <v/>
      </c>
      <c r="S5" s="250">
        <f>Data_ReferenceSystem1</f>
        <v>0</v>
      </c>
      <c r="T5" s="250" t="str">
        <f>IF(NOT(ISBLANK(Data_TopicCategory1)),Data_TopicCategory1&amp;IF(AND(ISBLANK(Data_TopicCategory2),ISBLANK(Data_TopicCategory3), ISBLANK(Data_TopicCategory4)),"",","),"")&amp;IF(NOT(ISBLANK(Data_TopicCategory2)),Data_TopicCategory2&amp;IF(AND(ISBLANK(Data_TopicCategory3), ISBLANK(Data_TopicCategory4)),"",","),"")&amp;IF(NOT(ISBLANK(Data_TopicCategory3)),Data_TopicCategory3&amp;IF(ISBLANK(Data_TopicCategory4),"",","),"") &amp;IF(NOT(ISBLANK(Data_TopicCategory4)),Data_TopicCategory4,"")</f>
        <v/>
      </c>
      <c r="U5" s="250" t="str">
        <f>CLEAN(
IF(ISBLANK(Data_InspireKeyword1), "", Data_InspireKeyword1&amp;"---"&amp;Data_InspireKeywordURL1&amp;IF(AND(ISBLANK(Data_InspireKeyword2),ISBLANK(Data_InspireKeyword3), ISBLANK(Data_InspireKeyword4)),"",",") )&amp;
IF(ISBLANK(Data_InspireKeyword2), "", Data_InspireKeyword2&amp;"---"&amp;Data_InspireKeywordURL2&amp;IF(AND(ISBLANK(Data_InspireKeyword3), ISBLANK(Data_InspireKeyword4)),"",",") )&amp;
IF(ISBLANK(Data_InspireKeyword3), "", Data_InspireKeyword3&amp;"---"&amp;Data_InspireKeywordURL3&amp;IF(ISBLANK(Data_InspireKeyword4),"",",") )&amp;
IF(ISBLANK(Data_InspireKeyword4), "", Data_InspireKeyword4&amp;"---"&amp;Data_InspireKeywordURL4 ))</f>
        <v/>
      </c>
      <c r="V5" s="250" t="str">
        <f>CLEAN(IF(AND(data_keyword1_thesaurusname="GEMET",ISBLANK(data_keyword1)=FALSE),data_keyword1&amp;"---"&amp;data_keyword_url1 &amp;IF(ISERROR(SEARCH("GEMET",data_keyword2_thesaurusname&amp;data_keyword3_thesaurusname&amp;data_keyword4_thesaurusname&amp;data_keyword5_thesaurusname&amp;data_keyword6_thesaurusname&amp;data_keyword7_thesaurusname&amp;data_keyword8_thesaurusname&amp;data_keyword9_thesaurusname&amp;data_keyword10_thesaurusname)),"",","),"")&amp;IF(AND(data_keyword2_thesaurusname="GEMET",ISBLANK(data_keyword2)=FALSE),data_keyword2&amp;"---"&amp;data_keyword_url2 &amp;IF(ISERROR(SEARCH("GEMET",data_keyword3_thesaurusname&amp;data_keyword4_thesaurusname&amp;data_keyword5_thesaurusname&amp;data_keyword6_thesaurusname&amp;data_keyword7_thesaurusname&amp;data_keyword8_thesaurusname&amp;data_keyword9_thesaurusname&amp;data_keyword10_thesaurusname)),"",","),"")&amp;IF(AND(data_keyword3_thesaurusname="GEMET",ISBLANK(data_keyword3)=FALSE),data_keyword3&amp;"---"&amp;data_keyword_url3 &amp;IF(ISERROR(SEARCH("GEMET",data_keyword4_thesaurusname&amp;data_keyword5_thesaurusname&amp;data_keyword6_thesaurusname&amp;data_keyword7_thesaurusname&amp;data_keyword8_thesaurusname&amp;data_keyword9_thesaurusname&amp;data_keyword10_thesaurusname)),"",","),"")&amp;IF(AND(data_keyword4_thesaurusname="GEMET",ISBLANK(data_keyword4)=FALSE),data_keyword4&amp;"---"&amp;data_keyword_url4 &amp;IF(ISERROR(SEARCH("GEMET",data_keyword5_thesaurusname&amp;data_keyword6_thesaurusname&amp;data_keyword7_thesaurusname&amp;data_keyword8_thesaurusname&amp;data_keyword9_thesaurusname&amp;data_keyword10_thesaurusname)),"",","),"")&amp;IF(AND(data_keyword5_thesaurusname="GEMET",ISBLANK(data_keyword5)=FALSE),data_keyword5&amp;"---"&amp;data_keyword_url5 &amp;IF(ISERROR(SEARCH("GEMET",data_keyword6_thesaurusname&amp;data_keyword7_thesaurusname&amp;data_keyword8_thesaurusname&amp;data_keyword9_thesaurusname&amp;data_keyword10_thesaurusname)),"",","),"")&amp;IF(AND(data_keyword6_thesaurusname="GEMET",ISBLANK(data_keyword6)=FALSE),data_keyword6&amp;"---"&amp;data_keyword_url6 &amp;IF(ISERROR(SEARCH("GEMET",data_keyword7_thesaurusname&amp;data_keyword8_thesaurusname&amp;data_keyword9_thesaurusname&amp;data_keyword10_thesaurusname)),"",","),"")&amp;IF(AND(data_keyword7_thesaurusname="GEMET",ISBLANK(data_keyword7)=FALSE),data_keyword7&amp;"---"&amp;data_keyword_url7 &amp;IF(ISERROR(SEARCH("GEMET",data_keyword8_thesaurusname&amp;data_keyword9_thesaurusname&amp;data_keyword10_thesaurusname)),"",","),"")&amp;IF(AND(data_keyword8_thesaurusname="GEMET",ISBLANK(data_keyword8)=FALSE),data_keyword8&amp;"---"&amp;data_keyword_url8 &amp;IF(ISERROR(SEARCH("GEMET",data_keyword9_thesaurusname&amp;data_keyword10_thesaurusname)),"",","),"")&amp;IF(AND(data_keyword9_thesaurusname="GEMET",ISBLANK(data_keyword9)=FALSE),data_keyword9&amp;"---"&amp;data_keyword_url9 &amp;IF(ISERROR(SEARCH("GEMET",data_keyword10_thesaurusname)),"",","),"")&amp;IF(AND(data_keyword10_thesaurusname="GEMET",ISBLANK(data_keyword10)=FALSE),data_keyword10&amp;"---"&amp;data_keyword_url10,""))</f>
        <v/>
      </c>
      <c r="W5" s="250" t="str">
        <f>CLEAN(IF(AND(data_keyword1_thesaurusname&lt;&gt;"GEMET",AND(ISBLANK(data_keyword1_thesaurusname)=FALSE,ISBLANK(data_keyword1)=FALSE)),data_keyword1&amp;"---"&amp;data_keyword_url1&amp;IF(LEN(SUBSTITUTE(data_keyword2_thesaurusname&amp;data_keyword3_thesaurusname&amp;data_keyword4_thesaurusname&amp;data_keyword5_thesaurusname&amp;data_keyword6_thesaurusname&amp;data_keyword7_thesaurusname&amp;data_keyword8_thesaurusname&amp;data_keyword9_thesaurusname&amp;data_keyword10_thesaurusname,"GEMET",""))=0,"",","),"")&amp; IF(AND(data_keyword2_thesaurusname&lt;&gt;"GEMET",AND(ISBLANK(data_keyword2_thesaurusname)=FALSE,ISBLANK(data_keyword2)=FALSE)),data_keyword2&amp;"---"&amp;data_keyword_url2&amp;IF(LEN(SUBSTITUTE(data_keyword3_thesaurusname&amp;data_keyword4_thesaurusname&amp;data_keyword5_thesaurusname&amp;data_keyword6_thesaurusname&amp;data_keyword7_thesaurusname&amp;data_keyword8_thesaurusname&amp;data_keyword9_thesaurusname&amp;data_keyword10_thesaurusname,"GEMET",""))=0,"",","),"")&amp; IF(AND(data_keyword3_thesaurusname&lt;&gt;"GEMET",AND(ISBLANK(data_keyword3_thesaurusname)=FALSE,ISBLANK(data_keyword3)=FALSE)),data_keyword3&amp;"---"&amp;data_keyword_url3&amp;IF(LEN(SUBSTITUTE(data_keyword4_thesaurusname&amp;data_keyword5_thesaurusname&amp;data_keyword6_thesaurusname&amp;data_keyword7_thesaurusname&amp;data_keyword8_thesaurusname&amp;data_keyword9_thesaurusname&amp;data_keyword10_thesaurusname,"GEMET",""))=0,"",","),"")&amp; IF(AND(data_keyword4_thesaurusname&lt;&gt;"GEMET",AND(ISBLANK(data_keyword4_thesaurusname)=FALSE,ISBLANK(data_keyword4)=FALSE)),data_keyword4&amp;"---"&amp;data_keyword_url4&amp;IF(LEN(SUBSTITUTE(data_keyword5_thesaurusname&amp;data_keyword6_thesaurusname&amp;data_keyword7_thesaurusname&amp;data_keyword8_thesaurusname&amp;data_keyword9_thesaurusname&amp;data_keyword10_thesaurusname,"GEMET",""))=0,"",","),"")&amp; IF(AND(data_keyword5_thesaurusname&lt;&gt;"GEMET",AND(ISBLANK(data_keyword5_thesaurusname)=FALSE,ISBLANK(data_keyword5)=FALSE)),data_keyword5&amp;"---"&amp;data_keyword_url5&amp;IF(LEN(SUBSTITUTE(data_keyword6_thesaurusname&amp;data_keyword7_thesaurusname&amp;data_keyword8_thesaurusname&amp;data_keyword9_thesaurusname&amp;data_keyword10_thesaurusname,"GEMET",""))=0,"",","),"")&amp; IF(AND(data_keyword6_thesaurusname&lt;&gt;"GEMET",AND(ISBLANK(data_keyword6_thesaurusname)=FALSE,ISBLANK(data_keyword6)=FALSE)),data_keyword6&amp;"---"&amp;data_keyword_url6&amp;IF(LEN(SUBSTITUTE(data_keyword7_thesaurusname&amp;data_keyword8_thesaurusname&amp;data_keyword9_thesaurusname&amp;data_keyword10_thesaurusname,"GEMET",""))=0,"",","),"")&amp; IF(AND(data_keyword7_thesaurusname&lt;&gt;"GEMET",AND(ISBLANK(data_keyword7_thesaurusname)=FALSE,ISBLANK(data_keyword7)=FALSE)),data_keyword7&amp;"---"&amp;data_keyword_url7&amp;IF(LEN(SUBSTITUTE(data_keyword8_thesaurusname&amp;data_keyword9_thesaurusname&amp;data_keyword10_thesaurusname,"GEMET",""))=0,"",","),"")&amp; IF(AND(data_keyword8_thesaurusname&lt;&gt;"GEMET",AND(ISBLANK(data_keyword8_thesaurusname)=FALSE,ISBLANK(data_keyword8)=FALSE)),data_keyword8&amp;"---"&amp;data_keyword_url8 &amp;IF(LEN(SUBSTITUTE(data_keyword9_thesaurusname&amp;data_keyword10_thesaurusname,"GEMET",""))=0,"",","),"")&amp; IF(AND(data_keyword9_thesaurusname&lt;&gt;"GEMET",AND(ISBLANK(data_keyword9_thesaurusname)=FALSE,ISBLANK(data_keyword9)=FALSE)),data_keyword9&amp;"---"&amp;data_keyword_url9 &amp;IF(LEN(SUBSTITUTE(data_keyword10_thesaurusname,"GEMET",""))=0,"",","),"")&amp; IF(AND(data_keyword10_thesaurusname&lt;&gt;"GEMET",AND(ISBLANK(data_keyword10_thesaurusname)=FALSE,ISBLANK(data_keyword10)=FALSE)),data_keyword10&amp;"---"&amp;data_keyword_url10,""))</f>
        <v/>
      </c>
      <c r="X5" s="250" t="str">
        <f>IF(AND(md_cnt1_role&lt;&gt;""),md_cnt1_role&amp;"="&amp;md_cnt1_email&amp;IF(AND(ISBLANK(md_cnt2_role),ISBLANK(md_cnt3_role),ISBLANK(md_cnt4_role),ISBLANK(md_cnt5_role)),"",","),"")&amp;IF(AND(md_cnt2_role&lt;&gt;""),md_cnt2_role&amp;"="&amp;md_cnt2_email&amp;IF(AND(ISBLANK(md_cnt3_role),ISBLANK(md_cnt4_role),ISBLANK(md_cnt5_role)),"",","),"")&amp;IF(AND(md_cnt3_role&lt;&gt;""),md_cnt3_role&amp;"="&amp;md_cnt3_email&amp;IF(AND(ISBLANK(md_cnt4_role),ISBLANK(md_cnt5_role)),"",","),"")&amp;IF(AND(md_cnt4_role&lt;&gt;""),md_cnt4_role&amp;"="&amp;md_cnt4_email&amp;IF(AND(ISBLANK(md_cnt5_role)),"",","),"")&amp;IF(AND(md_cnt5_role&lt;&gt;""),md_cnt5_role&amp;"="&amp;md_cnt5_email,"")</f>
        <v/>
      </c>
      <c r="Y5" s="250" t="str">
        <f>CLEAN(SUBSTITUTE(SUBSTITUTE(LI_Statement,CHAR(13),""),CHAR(10),""))</f>
        <v/>
      </c>
      <c r="Z5" s="250" t="str">
        <f>CLEAN(SUBSTITUTE(SUBSTITUTE(Data_UseLimitation1,CHAR(13),""),CHAR(10),""))</f>
        <v/>
      </c>
      <c r="AA5" s="250" t="str">
        <f>IF(AND(ISBLANK(Data_Linkage1_url), ISBLANK(Data_Linkage2_url), ISBLANK(Data_Linkage3_url)),"aucune",IF(ISBLANK(Data_Linkage1_url)=FALSE,Data_Linkage1_url&amp;IF(AND(ISBLANK(Data_Linkage2_url),ISBLANK(Data_Linkage3_url)),"",","),"")&amp;IF(ISBLANK(Data_Linkage2_url)=FALSE,Data_Linkage2_url&amp;IF(ISBLANK(Data_Linkage3_url),"",","),"")&amp;IF(ISBLANK(Data_Linkage3_url)=FALSE,Data_Linkage3_url,""))</f>
        <v>aucune</v>
      </c>
      <c r="AB5" s="250" t="str">
        <f>IF(ISBLANK(data_browsegraphic1_filename),"",data_browsegraphic1_filename)</f>
        <v/>
      </c>
    </row>
  </sheetData>
  <sheetProtection algorithmName="SHA-512" hashValue="8ib2lmD/jc3cmq1/+9wJv2HyAI44iFZGm3u/7FrGSxACtHzbY6KTxmWGxLEEKk31L9lpwQb59KPYd7wShzmtbg==" saltValue="yW2CXFVrtPWFDcaxTTOPJA==" spinCount="100000" sheet="1" objects="1" scenarios="1"/>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CB0E-5D92-3643-BAE5-172EF272D9A0}">
  <dimension ref="A1:N6"/>
  <sheetViews>
    <sheetView zoomScale="115" zoomScaleNormal="115" workbookViewId="0">
      <selection activeCell="B5" sqref="B5"/>
    </sheetView>
  </sheetViews>
  <sheetFormatPr baseColWidth="10" defaultRowHeight="12.75"/>
  <cols>
    <col min="1" max="1" width="25.42578125" bestFit="1" customWidth="1"/>
    <col min="2" max="2" width="71.42578125" bestFit="1" customWidth="1"/>
    <col min="3" max="3" width="16.7109375" bestFit="1" customWidth="1"/>
    <col min="4" max="4" width="10" bestFit="1" customWidth="1"/>
    <col min="5" max="5" width="8.42578125" bestFit="1" customWidth="1"/>
    <col min="6" max="6" width="15.140625" bestFit="1" customWidth="1"/>
    <col min="7" max="7" width="6.85546875" bestFit="1" customWidth="1"/>
    <col min="8" max="8" width="16" bestFit="1" customWidth="1"/>
    <col min="9" max="9" width="9.85546875" bestFit="1" customWidth="1"/>
    <col min="10" max="10" width="7.140625" bestFit="1" customWidth="1"/>
    <col min="11" max="11" width="16.85546875" bestFit="1" customWidth="1"/>
    <col min="12" max="12" width="13.140625" bestFit="1" customWidth="1"/>
    <col min="13" max="13" width="23.140625" bestFit="1" customWidth="1"/>
    <col min="14" max="14" width="59.28515625" bestFit="1" customWidth="1"/>
  </cols>
  <sheetData>
    <row r="1" spans="1:14" ht="15">
      <c r="A1" s="266" t="s">
        <v>939</v>
      </c>
      <c r="B1" s="266" t="s">
        <v>940</v>
      </c>
      <c r="C1" s="266" t="s">
        <v>941</v>
      </c>
      <c r="D1" s="266" t="s">
        <v>942</v>
      </c>
      <c r="E1" s="266" t="s">
        <v>943</v>
      </c>
      <c r="F1" s="266" t="s">
        <v>944</v>
      </c>
      <c r="G1" s="266" t="s">
        <v>945</v>
      </c>
      <c r="H1" s="266" t="s">
        <v>946</v>
      </c>
      <c r="I1" s="266" t="s">
        <v>947</v>
      </c>
      <c r="J1" s="266" t="s">
        <v>948</v>
      </c>
      <c r="K1" s="266" t="s">
        <v>949</v>
      </c>
      <c r="L1" s="266" t="s">
        <v>950</v>
      </c>
      <c r="M1" s="266" t="s">
        <v>951</v>
      </c>
      <c r="N1" s="266" t="s">
        <v>952</v>
      </c>
    </row>
    <row r="2" spans="1:14">
      <c r="A2">
        <f>IF(ISBLANK(md_cnt1_email),,md_cnt1_email)</f>
        <v>0</v>
      </c>
      <c r="B2" t="str">
        <f>IF(ISBLANK(md_cnt1_org),"-",md_cnt1_org)</f>
        <v>-</v>
      </c>
      <c r="C2" t="str">
        <f>IF(ISBLANK(md_cnt1_fct),"-",md_cnt1_fct)</f>
        <v>-</v>
      </c>
      <c r="D2" t="str">
        <f>IF(ISBLANK(md_cnt1_name),"-",md_cnt1_name)</f>
        <v>-</v>
      </c>
      <c r="E2" t="str">
        <f>IF(ISBLANK(md_cnt1_surname),"-",md_cnt1_surname)</f>
        <v>-</v>
      </c>
      <c r="F2" t="str">
        <f>IF(ISBLANK(md_cnt1_address),"-",md_cnt1_address)</f>
        <v>-</v>
      </c>
      <c r="G2" t="str">
        <f>IF(ISBLANK(md_cnt1_city),"-",md_cnt1_city)</f>
        <v>-</v>
      </c>
      <c r="H2" t="str">
        <f>IF(ISBLANK(md_cnt1_email),"-","-")</f>
        <v>-</v>
      </c>
      <c r="I2" t="str">
        <f>IF(ISBLANK(md_cnt1_cp),"-",md_cnt1_cp)</f>
        <v>-</v>
      </c>
      <c r="J2" t="str">
        <f>IF(ISBLANK(md_cnt1_country),"-",md_cnt1_country)</f>
        <v>-</v>
      </c>
      <c r="K2" t="str">
        <f>IF(ISBLANK(md_cnt1_tel),"-",md_cnt1_tel)</f>
        <v>-</v>
      </c>
      <c r="L2" t="str">
        <f>IF(ISBLANK(md_cnt1_email),"-",IF(ISBLANK(md_cnt1_fax),"-",md_cnt1_fax))</f>
        <v>-</v>
      </c>
      <c r="M2" t="str">
        <f>IF(AND(ISBLANK(md_cnt1_isoonlineresource),ISBLANK(md_cnt1_email)=FALSE),"Aucune",IF(AND(ISBLANK(md_cnt1_isoonlineresource)=FALSE,ISBLANK(md_cnt1_email)=FALSE),"Web page",IF(ISBLANK(md_cnt1_email),"-","Aucune")))</f>
        <v>-</v>
      </c>
      <c r="N2" t="str">
        <f>IF(ISBLANK(md_cnt1_email),"-",IF(ISBLANK(md_cnt1_isoonlineresource),"-",md_cnt1_isoonlineresource))</f>
        <v>-</v>
      </c>
    </row>
    <row r="3" spans="1:14">
      <c r="A3">
        <f>IF(ISBLANK(md_cnt2_email),,md_cnt2_email)</f>
        <v>0</v>
      </c>
      <c r="B3" t="str">
        <f>IF(ISBLANK(md_cnt2_org),"-",md_cnt2_org)</f>
        <v>-</v>
      </c>
      <c r="C3" t="str">
        <f>IF(ISBLANK(md_cnt2_fct),"-",md_cnt2_fct)</f>
        <v>-</v>
      </c>
      <c r="D3" t="str">
        <f>IF(ISBLANK(md_cnt2_name),"-",md_cnt2_name)</f>
        <v>-</v>
      </c>
      <c r="E3" t="str">
        <f>IF(ISBLANK(md_cnt2_surname),"-",md_cnt2_surname)</f>
        <v>-</v>
      </c>
      <c r="F3" t="str">
        <f>IF(ISBLANK(md_cnt2_address),"-",md_cnt2_address)</f>
        <v>-</v>
      </c>
      <c r="G3" t="str">
        <f>IF(ISBLANK(md_cnt2_city),"-",md_cnt2_city)</f>
        <v>-</v>
      </c>
      <c r="H3" t="str">
        <f>IF(ISBLANK(md_cnt2_email),"-","-")</f>
        <v>-</v>
      </c>
      <c r="I3" t="str">
        <f>IF(ISBLANK(md_cnt2_cp),"-",md_cnt2_cp)</f>
        <v>-</v>
      </c>
      <c r="J3" t="str">
        <f>IF(ISBLANK(md_cnt2_country),"-",md_cnt2_country)</f>
        <v>-</v>
      </c>
      <c r="K3" t="str">
        <f>IF(ISBLANK(md_cnt2_tel),"-",md_cnt2_tel)</f>
        <v>-</v>
      </c>
      <c r="L3" t="str">
        <f>IF(ISBLANK(md_cnt2_email),"-",IF(ISBLANK(md_cnt2_fax),"-",md_cnt2_fax))</f>
        <v>-</v>
      </c>
      <c r="M3" t="str">
        <f>IF(AND(ISBLANK(md_cnt2_isoonlineresource),ISBLANK(md_cnt2_email)=FALSE),"Aucune",IF(AND(ISBLANK(md_cnt2_isoonlineresource)=FALSE,ISBLANK(md_cnt2_email)=FALSE),"Web page",IF(ISBLANK(md_cnt2_email),"-","Aucune")))</f>
        <v>-</v>
      </c>
      <c r="N3" t="str">
        <f>IF(ISBLANK(md_cnt2_email),"-",IF(ISBLANK(md_cnt2_isoonlineresource),"-",md_cnt2_isoonlineresource))</f>
        <v>-</v>
      </c>
    </row>
    <row r="4" spans="1:14">
      <c r="A4">
        <f>IF(ISBLANK(md_cnt3_email),,md_cnt3_email)</f>
        <v>0</v>
      </c>
      <c r="B4" t="str">
        <f>IF(ISBLANK(md_cnt3_org),"-",md_cnt3_org)</f>
        <v>-</v>
      </c>
      <c r="C4" t="str">
        <f>IF(ISBLANK(md_cnt3_fct),"-",md_cnt3_fct)</f>
        <v>-</v>
      </c>
      <c r="D4" t="str">
        <f>IF(ISBLANK(md_cnt3_name),"-",md_cnt3_name)</f>
        <v>-</v>
      </c>
      <c r="E4" t="str">
        <f>IF(ISBLANK(md_cnt3_surname),"-",md_cnt3_surname)</f>
        <v>-</v>
      </c>
      <c r="F4" t="str">
        <f>IF(ISBLANK(md_cnt3_address),"-",md_cnt3_address)</f>
        <v>-</v>
      </c>
      <c r="G4" t="str">
        <f>IF(ISBLANK(md_cnt3_city),"-",md_cnt3_city)</f>
        <v>-</v>
      </c>
      <c r="H4" t="str">
        <f>IF(ISBLANK(md_cnt3_email),"-","-")</f>
        <v>-</v>
      </c>
      <c r="I4" t="str">
        <f>IF(ISBLANK(md_cnt3_cp),"-",md_cnt3_cp)</f>
        <v>-</v>
      </c>
      <c r="J4" t="str">
        <f>IF(ISBLANK(md_cnt3_country),"-",md_cnt3_country)</f>
        <v>-</v>
      </c>
      <c r="K4" t="str">
        <f>IF(ISBLANK(md_cnt3_tel),"-",md_cnt3_tel)</f>
        <v>-</v>
      </c>
      <c r="L4" t="str">
        <f>IF(ISBLANK(md_cnt3_email),"-",IF(ISBLANK(md_cnt3_fax),"-",md_cnt3_fax))</f>
        <v>-</v>
      </c>
      <c r="M4" t="str">
        <f>IF(AND(ISBLANK(md_cnt3_isoonlineresource),ISBLANK(md_cnt3_email)=FALSE),"Aucune",IF(AND(ISBLANK(md_cnt3_isoonlineresource)=FALSE,ISBLANK(md_cnt3_email)=FALSE),"Web page",IF(ISBLANK(md_cnt3_email),"-","Aucune")))</f>
        <v>-</v>
      </c>
      <c r="N4" t="str">
        <f>IF(ISBLANK(md_cnt3_email),"-",IF(ISBLANK(md_cnt3_isoonlineresource),"-",md_cnt3_isoonlineresource))</f>
        <v>-</v>
      </c>
    </row>
    <row r="5" spans="1:14">
      <c r="A5">
        <f>IF(ISBLANK(md_cnt4_email),,md_cnt4_email)</f>
        <v>0</v>
      </c>
      <c r="B5" t="str">
        <f>IF(ISBLANK(md_cnt4_org),"-",md_cnt4_org)</f>
        <v>-</v>
      </c>
      <c r="C5" t="str">
        <f>IF(ISBLANK(md_cnt4_fct),"-",md_cnt4_fct)</f>
        <v>-</v>
      </c>
      <c r="D5" t="str">
        <f>IF(ISBLANK(md_cnt4_name),"-",md_cnt4_name)</f>
        <v>-</v>
      </c>
      <c r="E5" t="str">
        <f>IF(ISBLANK(md_cnt4_surname),"-",md_cnt4_surname)</f>
        <v>-</v>
      </c>
      <c r="F5" t="str">
        <f>IF(ISBLANK(md_cnt4_address),"-",md_cnt4_address)</f>
        <v>-</v>
      </c>
      <c r="G5" t="str">
        <f>IF(ISBLANK(md_cnt4_city),"-",md_cnt4_city)</f>
        <v>-</v>
      </c>
      <c r="H5" t="str">
        <f>IF(ISBLANK(md_cnt4_email),"-","-")</f>
        <v>-</v>
      </c>
      <c r="I5" t="str">
        <f>IF(ISBLANK(md_cnt4_cp),"-",md_cnt4_cp)</f>
        <v>-</v>
      </c>
      <c r="J5" t="str">
        <f>IF(ISBLANK(md_cnt4_country),"-",md_cnt4_country)</f>
        <v>-</v>
      </c>
      <c r="K5" t="str">
        <f>IF(ISBLANK(md_cnt4_tel),"-",md_cnt4_tel)</f>
        <v>-</v>
      </c>
      <c r="L5" t="str">
        <f>IF(ISBLANK(md_cnt4_email),"-",IF(ISBLANK(md_cnt4_fax),"-",md_cnt4_fax))</f>
        <v>-</v>
      </c>
      <c r="M5" t="str">
        <f>IF(AND(ISBLANK(md_cnt4_isoonlineresource),ISBLANK(md_cnt4_email)=FALSE),"Aucune",IF(AND(ISBLANK(md_cnt4_isoonlineresource)=FALSE,ISBLANK(md_cnt4_email)=FALSE),"Web page",IF(ISBLANK(md_cnt4_email),"-","Aucune")))</f>
        <v>-</v>
      </c>
      <c r="N5" t="str">
        <f>IF(ISBLANK(md_cnt4_email),"-",IF(ISBLANK(md_cnt4_isoonlineresource),"-",md_cnt4_isoonlineresource))</f>
        <v>-</v>
      </c>
    </row>
    <row r="6" spans="1:14">
      <c r="A6">
        <f>IF(ISBLANK(md_cnt5_email),,md_cnt5_email)</f>
        <v>0</v>
      </c>
      <c r="B6" t="str">
        <f>IF(ISBLANK(md_cnt5_org),"-",md_cnt5_org)</f>
        <v>-</v>
      </c>
      <c r="C6" t="str">
        <f>IF(ISBLANK(md_cnt5_fct),"-",md_cnt5_fct)</f>
        <v>-</v>
      </c>
      <c r="D6" t="str">
        <f>IF(ISBLANK(md_cnt5_name),"-",md_cnt5_name)</f>
        <v>-</v>
      </c>
      <c r="E6" t="str">
        <f>IF(ISBLANK(md_cnt5_surname),"-",md_cnt5_surname)</f>
        <v>-</v>
      </c>
      <c r="F6" t="str">
        <f>IF(ISBLANK(md_cnt5_address),"-",md_cnt5_address)</f>
        <v>-</v>
      </c>
      <c r="G6" t="str">
        <f>IF(ISBLANK(md_cnt5_city),"-",md_cnt5_city)</f>
        <v>-</v>
      </c>
      <c r="H6" t="str">
        <f>IF(ISBLANK(md_cnt5_email),"-","-")</f>
        <v>-</v>
      </c>
      <c r="I6" t="str">
        <f>IF(ISBLANK(md_cnt5_cp),"-",md_cnt5_cp)</f>
        <v>-</v>
      </c>
      <c r="J6" t="str">
        <f>IF(ISBLANK(md_cnt5_country),"-",md_cnt5_country)</f>
        <v>-</v>
      </c>
      <c r="K6" t="str">
        <f>IF(ISBLANK(md_cnt5_tel),"-",md_cnt5_tel)</f>
        <v>-</v>
      </c>
      <c r="L6" t="str">
        <f>IF(ISBLANK(md_cnt5_email),"-",IF(ISBLANK(md_cnt5_fax),"-",md_cnt5_fax))</f>
        <v>-</v>
      </c>
      <c r="M6" t="str">
        <f>IF(AND(ISBLANK(md_cnt5_isoonlineresource),ISBLANK(md_cnt5_email)=FALSE),"Aucune",IF(AND(ISBLANK(md_cnt5_isoonlineresource)=FALSE,ISBLANK(md_cnt5_email)=FALSE),"Web page",IF(ISBLANK(md_cnt5_email),"-","Aucune")))</f>
        <v>-</v>
      </c>
      <c r="N6" t="str">
        <f>IF(ISBLANK(md_cnt5_email),"-",IF(ISBLANK(md_cnt5_isoonlineresource),"-",md_cnt5_isoonlineresource))</f>
        <v>-</v>
      </c>
    </row>
  </sheetData>
  <sheetProtection algorithmName="SHA-512" hashValue="a/sfAlqRGbJzU5fVgh+m1uq9/8XsqBNi3lE0e69gX9WM+1D9RiVCVUdUXDe4PHCFw6d0FWUdUoorAcJU9pSZuA==" saltValue="01UQUnKROPJUJwr/YxUPU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tabColor theme="6"/>
    <pageSetUpPr fitToPage="1"/>
  </sheetPr>
  <dimension ref="A1:HL181"/>
  <sheetViews>
    <sheetView showGridLines="0" tabSelected="1" zoomScale="140" zoomScaleNormal="140" zoomScaleSheetLayoutView="100" workbookViewId="0">
      <selection activeCell="M7" sqref="M7:AG7"/>
    </sheetView>
  </sheetViews>
  <sheetFormatPr baseColWidth="10" defaultColWidth="2.42578125" defaultRowHeight="12.75"/>
  <cols>
    <col min="1" max="34" width="3.28515625" style="59" customWidth="1"/>
    <col min="35" max="35" width="3" style="59" customWidth="1"/>
    <col min="36" max="40" width="3.28515625" style="59" customWidth="1"/>
    <col min="41" max="41" width="3" style="59" customWidth="1"/>
    <col min="42" max="55" width="3.28515625" style="59" customWidth="1"/>
    <col min="56" max="56" width="7.42578125" style="72" customWidth="1"/>
    <col min="57" max="57" width="2.42578125" style="56" customWidth="1"/>
    <col min="58" max="58" width="5.7109375" style="60" customWidth="1"/>
    <col min="59" max="59" width="2.42578125" style="60" customWidth="1"/>
    <col min="60" max="65" width="2.42578125" style="59" customWidth="1"/>
    <col min="66" max="66" width="5.7109375" style="59" customWidth="1"/>
    <col min="67" max="72" width="2.42578125" style="59" customWidth="1"/>
    <col min="73" max="78" width="2.42578125" style="59"/>
    <col min="79" max="79" width="2.42578125" style="59" customWidth="1"/>
    <col min="80" max="16384" width="2.42578125" style="59"/>
  </cols>
  <sheetData>
    <row r="1" spans="1:63" s="54" customFormat="1" ht="13.5" thickBot="1">
      <c r="A1" s="50"/>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50"/>
      <c r="BD1" s="51"/>
      <c r="BE1" s="52"/>
      <c r="BF1" s="53"/>
      <c r="BG1" s="53"/>
    </row>
    <row r="2" spans="1:63" ht="54" customHeight="1" thickBot="1">
      <c r="A2" s="55"/>
      <c r="B2" s="362" t="s">
        <v>999</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278" t="s">
        <v>962</v>
      </c>
      <c r="AJ2" s="276"/>
      <c r="AK2" s="275"/>
      <c r="AL2" s="276"/>
      <c r="AM2" s="276"/>
      <c r="AN2" s="276"/>
      <c r="AO2" s="276"/>
      <c r="AP2" s="276"/>
      <c r="AQ2" s="276"/>
      <c r="AR2" s="276"/>
      <c r="AS2" s="276"/>
      <c r="AT2" s="276"/>
      <c r="AU2" s="276"/>
      <c r="AV2" s="276"/>
      <c r="AW2" s="276"/>
      <c r="AX2" s="276"/>
      <c r="AY2" s="276"/>
      <c r="AZ2" s="276"/>
      <c r="BA2" s="276"/>
      <c r="BB2" s="277"/>
      <c r="BC2" s="55"/>
      <c r="BD2" s="51"/>
      <c r="BF2" s="57"/>
      <c r="BG2" s="57"/>
      <c r="BH2" s="58"/>
      <c r="BI2" s="58"/>
      <c r="BJ2" s="58"/>
      <c r="BK2" s="58"/>
    </row>
    <row r="3" spans="1:63" ht="13.5" thickBot="1">
      <c r="A3" s="55"/>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5"/>
      <c r="BD3" s="51"/>
      <c r="BF3" s="57"/>
      <c r="BG3" s="57"/>
      <c r="BH3" s="58"/>
      <c r="BI3" s="58"/>
      <c r="BJ3" s="58"/>
      <c r="BK3" s="58"/>
    </row>
    <row r="4" spans="1:63" ht="20.25">
      <c r="A4" s="55"/>
      <c r="B4" s="364" t="s">
        <v>0</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55"/>
      <c r="BD4" s="51"/>
    </row>
    <row r="5" spans="1:63" ht="13.5" customHeight="1">
      <c r="A5" s="55"/>
      <c r="B5" s="61"/>
      <c r="C5" s="50"/>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3"/>
      <c r="BC5" s="55"/>
      <c r="BD5" s="51"/>
    </row>
    <row r="6" spans="1:63" s="65" customFormat="1" ht="5.0999999999999996" customHeight="1" thickBot="1">
      <c r="A6" s="64"/>
      <c r="B6" s="61"/>
      <c r="C6" s="50"/>
      <c r="D6" s="130"/>
      <c r="E6" s="131"/>
      <c r="F6" s="131"/>
      <c r="G6" s="131"/>
      <c r="H6" s="131"/>
      <c r="I6" s="131"/>
      <c r="J6" s="131"/>
      <c r="K6" s="131"/>
      <c r="L6" s="132"/>
      <c r="M6" s="132"/>
      <c r="N6" s="132"/>
      <c r="O6" s="132"/>
      <c r="P6" s="132"/>
      <c r="Q6" s="132"/>
      <c r="R6" s="132"/>
      <c r="S6" s="132"/>
      <c r="T6" s="132"/>
      <c r="U6" s="132"/>
      <c r="V6" s="132"/>
      <c r="W6" s="132"/>
      <c r="X6" s="132"/>
      <c r="Y6" s="132"/>
      <c r="Z6" s="132"/>
      <c r="AA6" s="132"/>
      <c r="AB6" s="132"/>
      <c r="AC6" s="132"/>
      <c r="AD6" s="132"/>
      <c r="AE6" s="132"/>
      <c r="AF6" s="132"/>
      <c r="AG6" s="132"/>
      <c r="AH6" s="133"/>
      <c r="AI6" s="372" t="s">
        <v>961</v>
      </c>
      <c r="AK6" s="139"/>
      <c r="AL6" s="131"/>
      <c r="AM6" s="131"/>
      <c r="AN6" s="131"/>
      <c r="AO6" s="131"/>
      <c r="AP6" s="131"/>
      <c r="AQ6" s="131"/>
      <c r="AR6" s="131"/>
      <c r="AS6" s="131"/>
      <c r="AT6" s="131"/>
      <c r="AU6" s="131"/>
      <c r="AV6" s="131"/>
      <c r="AW6" s="131"/>
      <c r="AX6" s="131"/>
      <c r="AY6" s="131"/>
      <c r="AZ6" s="140"/>
      <c r="BA6" s="372" t="s">
        <v>961</v>
      </c>
      <c r="BB6" s="63"/>
      <c r="BC6" s="55"/>
      <c r="BD6" s="51"/>
      <c r="BE6" s="66"/>
      <c r="BF6" s="67"/>
      <c r="BG6" s="67"/>
      <c r="BH6" s="68"/>
      <c r="BI6" s="68"/>
      <c r="BJ6" s="68"/>
      <c r="BK6" s="68"/>
    </row>
    <row r="7" spans="1:63" ht="13.5" customHeight="1" thickBot="1">
      <c r="A7" s="69"/>
      <c r="B7" s="61"/>
      <c r="C7" s="50"/>
      <c r="D7" s="134"/>
      <c r="E7" s="366" t="s">
        <v>1</v>
      </c>
      <c r="F7" s="367"/>
      <c r="G7" s="367"/>
      <c r="H7" s="367"/>
      <c r="I7" s="367"/>
      <c r="J7" s="367"/>
      <c r="K7" s="367"/>
      <c r="L7" s="368"/>
      <c r="M7" s="369"/>
      <c r="N7" s="369"/>
      <c r="O7" s="369"/>
      <c r="P7" s="369"/>
      <c r="Q7" s="369"/>
      <c r="R7" s="369"/>
      <c r="S7" s="369"/>
      <c r="T7" s="369"/>
      <c r="U7" s="369"/>
      <c r="V7" s="369"/>
      <c r="W7" s="369"/>
      <c r="X7" s="369"/>
      <c r="Y7" s="369"/>
      <c r="Z7" s="369"/>
      <c r="AA7" s="369"/>
      <c r="AB7" s="369"/>
      <c r="AC7" s="369"/>
      <c r="AD7" s="369"/>
      <c r="AE7" s="369"/>
      <c r="AF7" s="369"/>
      <c r="AG7" s="369"/>
      <c r="AH7" s="129"/>
      <c r="AI7" s="373"/>
      <c r="AK7" s="134"/>
      <c r="AL7" s="366" t="s">
        <v>2</v>
      </c>
      <c r="AM7" s="367"/>
      <c r="AN7" s="367"/>
      <c r="AO7" s="367"/>
      <c r="AP7" s="367"/>
      <c r="AQ7" s="367"/>
      <c r="AR7" s="367"/>
      <c r="AS7" s="368"/>
      <c r="AT7" s="370">
        <f ca="1">TODAY()</f>
        <v>45672</v>
      </c>
      <c r="AU7" s="370"/>
      <c r="AV7" s="370"/>
      <c r="AW7" s="370"/>
      <c r="AX7" s="370"/>
      <c r="AY7" s="370"/>
      <c r="AZ7" s="129"/>
      <c r="BA7" s="373"/>
      <c r="BB7" s="71"/>
      <c r="BC7" s="55"/>
    </row>
    <row r="8" spans="1:63" s="65" customFormat="1" ht="5.0999999999999996" customHeight="1">
      <c r="A8" s="64"/>
      <c r="B8" s="61"/>
      <c r="C8" s="50"/>
      <c r="D8" s="135"/>
      <c r="E8" s="136"/>
      <c r="F8" s="136"/>
      <c r="G8" s="136"/>
      <c r="H8" s="136"/>
      <c r="I8" s="136"/>
      <c r="J8" s="136"/>
      <c r="K8" s="136"/>
      <c r="L8" s="137"/>
      <c r="M8" s="136"/>
      <c r="N8" s="136"/>
      <c r="O8" s="136"/>
      <c r="P8" s="136"/>
      <c r="Q8" s="136"/>
      <c r="R8" s="136"/>
      <c r="S8" s="136"/>
      <c r="T8" s="136"/>
      <c r="U8" s="136"/>
      <c r="V8" s="136"/>
      <c r="W8" s="136"/>
      <c r="X8" s="136"/>
      <c r="Y8" s="136"/>
      <c r="Z8" s="136"/>
      <c r="AA8" s="136"/>
      <c r="AB8" s="136"/>
      <c r="AC8" s="136"/>
      <c r="AD8" s="136"/>
      <c r="AE8" s="136"/>
      <c r="AF8" s="136"/>
      <c r="AG8" s="137"/>
      <c r="AH8" s="138"/>
      <c r="AI8" s="374"/>
      <c r="AK8" s="141"/>
      <c r="AL8" s="136"/>
      <c r="AM8" s="136"/>
      <c r="AN8" s="136"/>
      <c r="AO8" s="136"/>
      <c r="AP8" s="136"/>
      <c r="AQ8" s="136"/>
      <c r="AR8" s="136"/>
      <c r="AS8" s="136"/>
      <c r="AT8" s="136"/>
      <c r="AU8" s="136"/>
      <c r="AV8" s="136"/>
      <c r="AW8" s="136"/>
      <c r="AX8" s="136"/>
      <c r="AY8" s="136"/>
      <c r="AZ8" s="138"/>
      <c r="BA8" s="374"/>
      <c r="BB8" s="63"/>
      <c r="BC8" s="55"/>
    </row>
    <row r="9" spans="1:63">
      <c r="A9" s="64"/>
      <c r="B9" s="61"/>
      <c r="C9" s="50"/>
      <c r="D9" s="371"/>
      <c r="E9" s="371"/>
      <c r="F9" s="371"/>
      <c r="G9" s="371"/>
      <c r="H9" s="371"/>
      <c r="I9" s="371"/>
      <c r="J9" s="371"/>
      <c r="K9" s="54"/>
      <c r="L9" s="54"/>
      <c r="M9" s="73"/>
      <c r="N9" s="73"/>
      <c r="O9" s="73"/>
      <c r="P9" s="73"/>
      <c r="Q9" s="73"/>
      <c r="R9" s="73"/>
      <c r="S9" s="73"/>
      <c r="T9" s="50"/>
      <c r="U9" s="50"/>
      <c r="V9" s="50"/>
      <c r="W9" s="50"/>
      <c r="X9" s="50"/>
      <c r="Y9" s="50"/>
      <c r="Z9" s="50"/>
      <c r="AA9" s="50"/>
      <c r="AB9" s="50"/>
      <c r="AC9" s="50"/>
      <c r="AD9" s="50"/>
      <c r="AE9" s="50"/>
      <c r="AF9" s="50"/>
      <c r="AG9" s="54"/>
      <c r="AH9" s="50"/>
      <c r="AI9" s="50"/>
      <c r="AK9" s="54"/>
      <c r="AL9" s="54"/>
      <c r="AM9" s="54"/>
      <c r="AN9" s="54"/>
      <c r="AO9" s="54"/>
      <c r="AP9" s="54"/>
      <c r="AQ9" s="54"/>
      <c r="AR9" s="54"/>
      <c r="AS9" s="54"/>
      <c r="AT9" s="54"/>
      <c r="AU9" s="54"/>
      <c r="AV9" s="54"/>
      <c r="AW9" s="50"/>
      <c r="AX9" s="50"/>
      <c r="AY9" s="50"/>
      <c r="AZ9" s="50"/>
      <c r="BA9" s="50"/>
      <c r="BB9" s="63"/>
      <c r="BC9" s="55"/>
    </row>
    <row r="10" spans="1:63" s="65" customFormat="1" ht="5.0999999999999996" customHeight="1" thickBot="1">
      <c r="A10" s="64"/>
      <c r="B10" s="61"/>
      <c r="D10" s="139"/>
      <c r="E10" s="131"/>
      <c r="F10" s="131"/>
      <c r="G10" s="131"/>
      <c r="H10" s="131"/>
      <c r="I10" s="131"/>
      <c r="J10" s="131"/>
      <c r="K10" s="131"/>
      <c r="L10" s="132"/>
      <c r="M10" s="131"/>
      <c r="N10" s="131"/>
      <c r="O10" s="131"/>
      <c r="P10" s="131"/>
      <c r="Q10" s="131"/>
      <c r="R10" s="372" t="s">
        <v>961</v>
      </c>
      <c r="S10" s="144"/>
      <c r="T10" s="131"/>
      <c r="U10" s="131"/>
      <c r="V10" s="131"/>
      <c r="W10" s="131"/>
      <c r="X10" s="131"/>
      <c r="Y10" s="131"/>
      <c r="Z10" s="131"/>
      <c r="AA10" s="131"/>
      <c r="AB10" s="131"/>
      <c r="AC10" s="132"/>
      <c r="AD10" s="131"/>
      <c r="AE10" s="131"/>
      <c r="AF10" s="131"/>
      <c r="AG10" s="131"/>
      <c r="AH10" s="133"/>
      <c r="AI10" s="372" t="s">
        <v>961</v>
      </c>
      <c r="AJ10" s="50"/>
      <c r="AK10" s="139"/>
      <c r="AL10" s="131"/>
      <c r="AM10" s="131"/>
      <c r="AN10" s="131"/>
      <c r="AO10" s="131"/>
      <c r="AP10" s="131"/>
      <c r="AQ10" s="131"/>
      <c r="AR10" s="131"/>
      <c r="AS10" s="131"/>
      <c r="AT10" s="131"/>
      <c r="AU10" s="131"/>
      <c r="AV10" s="131"/>
      <c r="AW10" s="131"/>
      <c r="AX10" s="131"/>
      <c r="AY10" s="131"/>
      <c r="AZ10" s="140"/>
      <c r="BA10" s="460" t="s">
        <v>961</v>
      </c>
      <c r="BB10" s="63"/>
      <c r="BC10" s="55"/>
    </row>
    <row r="11" spans="1:63" s="65" customFormat="1" ht="13.5" customHeight="1" thickBot="1">
      <c r="A11" s="69"/>
      <c r="B11" s="61"/>
      <c r="D11" s="142"/>
      <c r="E11" s="366" t="s">
        <v>960</v>
      </c>
      <c r="F11" s="367"/>
      <c r="G11" s="367"/>
      <c r="H11" s="367"/>
      <c r="I11" s="367"/>
      <c r="J11" s="367"/>
      <c r="K11" s="367"/>
      <c r="L11" s="368"/>
      <c r="M11" s="369" t="s">
        <v>350</v>
      </c>
      <c r="N11" s="369"/>
      <c r="O11" s="369"/>
      <c r="P11" s="369"/>
      <c r="Q11" s="143"/>
      <c r="R11" s="373"/>
      <c r="S11" s="145"/>
      <c r="T11" s="143"/>
      <c r="U11" s="303" t="s">
        <v>733</v>
      </c>
      <c r="V11" s="303"/>
      <c r="W11" s="303"/>
      <c r="X11" s="303"/>
      <c r="Y11" s="303"/>
      <c r="Z11" s="303"/>
      <c r="AA11" s="303"/>
      <c r="AB11" s="303"/>
      <c r="AC11" s="378"/>
      <c r="AD11" s="379"/>
      <c r="AE11" s="379"/>
      <c r="AF11" s="379"/>
      <c r="AG11" s="379"/>
      <c r="AH11" s="146"/>
      <c r="AI11" s="373"/>
      <c r="AK11" s="149"/>
      <c r="AL11" s="366" t="s">
        <v>5</v>
      </c>
      <c r="AM11" s="366"/>
      <c r="AN11" s="366"/>
      <c r="AO11" s="366"/>
      <c r="AP11" s="366"/>
      <c r="AQ11" s="366"/>
      <c r="AR11" s="366"/>
      <c r="AS11" s="380"/>
      <c r="AT11" s="379"/>
      <c r="AU11" s="379"/>
      <c r="AV11" s="379"/>
      <c r="AW11" s="379"/>
      <c r="AX11" s="379"/>
      <c r="AY11" s="379"/>
      <c r="AZ11" s="146"/>
      <c r="BA11" s="461"/>
      <c r="BB11" s="63"/>
      <c r="BC11" s="55"/>
    </row>
    <row r="12" spans="1:63" s="65" customFormat="1" ht="5.0999999999999996" customHeight="1">
      <c r="A12" s="64"/>
      <c r="B12" s="61"/>
      <c r="D12" s="141"/>
      <c r="E12" s="136"/>
      <c r="F12" s="136"/>
      <c r="G12" s="136"/>
      <c r="H12" s="136"/>
      <c r="I12" s="136"/>
      <c r="J12" s="136"/>
      <c r="K12" s="136"/>
      <c r="L12" s="137"/>
      <c r="M12" s="136"/>
      <c r="N12" s="136"/>
      <c r="O12" s="136"/>
      <c r="P12" s="136"/>
      <c r="Q12" s="136"/>
      <c r="R12" s="374"/>
      <c r="S12" s="147"/>
      <c r="T12" s="136"/>
      <c r="U12" s="136"/>
      <c r="V12" s="136"/>
      <c r="W12" s="136"/>
      <c r="X12" s="136"/>
      <c r="Y12" s="136"/>
      <c r="Z12" s="136"/>
      <c r="AA12" s="136"/>
      <c r="AB12" s="136"/>
      <c r="AC12" s="137"/>
      <c r="AD12" s="136"/>
      <c r="AE12" s="136"/>
      <c r="AF12" s="136"/>
      <c r="AG12" s="136"/>
      <c r="AH12" s="148"/>
      <c r="AI12" s="374"/>
      <c r="AJ12" s="50"/>
      <c r="AK12" s="141"/>
      <c r="AL12" s="136"/>
      <c r="AM12" s="136"/>
      <c r="AN12" s="136"/>
      <c r="AO12" s="136"/>
      <c r="AP12" s="136"/>
      <c r="AQ12" s="136"/>
      <c r="AR12" s="136"/>
      <c r="AS12" s="136"/>
      <c r="AT12" s="136"/>
      <c r="AU12" s="136"/>
      <c r="AV12" s="136"/>
      <c r="AW12" s="136"/>
      <c r="AX12" s="136"/>
      <c r="AY12" s="136"/>
      <c r="AZ12" s="138"/>
      <c r="BA12" s="462"/>
      <c r="BB12" s="63"/>
      <c r="BC12" s="55"/>
    </row>
    <row r="13" spans="1:63" s="77" customFormat="1" ht="13.5">
      <c r="A13" s="55"/>
      <c r="B13" s="61"/>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63"/>
      <c r="BC13" s="55"/>
      <c r="BD13" s="74"/>
      <c r="BE13" s="75"/>
      <c r="BF13" s="76"/>
    </row>
    <row r="14" spans="1:63" s="77" customFormat="1" ht="5.0999999999999996" customHeight="1">
      <c r="A14" s="55"/>
      <c r="B14" s="61"/>
      <c r="C14" s="50"/>
      <c r="D14" s="139"/>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40"/>
      <c r="BB14" s="63"/>
      <c r="BC14" s="55"/>
      <c r="BD14" s="74"/>
      <c r="BE14" s="75"/>
      <c r="BF14" s="76"/>
    </row>
    <row r="15" spans="1:63" ht="16.5">
      <c r="A15" s="64"/>
      <c r="B15" s="61"/>
      <c r="C15" s="50"/>
      <c r="D15" s="134"/>
      <c r="E15" s="309" t="s">
        <v>8</v>
      </c>
      <c r="F15" s="309"/>
      <c r="G15" s="309"/>
      <c r="H15" s="309"/>
      <c r="I15" s="309"/>
      <c r="J15" s="309"/>
      <c r="K15" s="309"/>
      <c r="L15" s="150"/>
      <c r="M15" s="150"/>
      <c r="N15" s="150"/>
      <c r="O15" s="150"/>
      <c r="P15" s="150"/>
      <c r="Q15" s="150"/>
      <c r="R15" s="150"/>
      <c r="S15" s="151"/>
      <c r="T15" s="151"/>
      <c r="U15" s="151"/>
      <c r="V15" s="151"/>
      <c r="W15" s="151"/>
      <c r="X15" s="151"/>
      <c r="Y15" s="151"/>
      <c r="Z15" s="151"/>
      <c r="AA15" s="150"/>
      <c r="AB15" s="150"/>
      <c r="AC15" s="150"/>
      <c r="AD15" s="150"/>
      <c r="AE15" s="150"/>
      <c r="AF15" s="150"/>
      <c r="AG15" s="150"/>
      <c r="AH15" s="150"/>
      <c r="AI15" s="150"/>
      <c r="AJ15" s="150"/>
      <c r="AK15" s="150"/>
      <c r="AL15" s="151"/>
      <c r="AM15" s="151"/>
      <c r="AN15" s="151"/>
      <c r="AO15" s="151"/>
      <c r="AP15" s="151"/>
      <c r="AQ15" s="151"/>
      <c r="AR15" s="151"/>
      <c r="AS15" s="151"/>
      <c r="AT15" s="151"/>
      <c r="AU15" s="151"/>
      <c r="AV15" s="151"/>
      <c r="AW15" s="151"/>
      <c r="AX15" s="151"/>
      <c r="AY15" s="151"/>
      <c r="AZ15" s="152"/>
      <c r="BA15" s="372" t="s">
        <v>961</v>
      </c>
      <c r="BB15" s="63"/>
      <c r="BC15" s="64"/>
      <c r="BD15" s="59"/>
      <c r="BF15" s="57"/>
      <c r="BI15" s="58"/>
      <c r="BJ15" s="58"/>
      <c r="BK15" s="58"/>
    </row>
    <row r="16" spans="1:63" s="65" customFormat="1" ht="13.5">
      <c r="A16" s="55"/>
      <c r="B16" s="61"/>
      <c r="D16" s="142"/>
      <c r="E16" s="151"/>
      <c r="F16" s="151"/>
      <c r="G16" s="151"/>
      <c r="H16" s="151"/>
      <c r="I16" s="151"/>
      <c r="J16" s="151"/>
      <c r="K16" s="151"/>
      <c r="L16" s="151"/>
      <c r="M16" s="151"/>
      <c r="N16" s="151"/>
      <c r="O16" s="151"/>
      <c r="P16" s="151"/>
      <c r="Q16" s="151"/>
      <c r="R16" s="151"/>
      <c r="S16" s="151"/>
      <c r="T16" s="151"/>
      <c r="U16" s="151"/>
      <c r="V16" s="151"/>
      <c r="W16" s="151"/>
      <c r="X16" s="151"/>
      <c r="Y16" s="151"/>
      <c r="Z16" s="143"/>
      <c r="AA16" s="143"/>
      <c r="AB16" s="143"/>
      <c r="AC16" s="143"/>
      <c r="AD16" s="151"/>
      <c r="AE16" s="151"/>
      <c r="AF16" s="151"/>
      <c r="AG16" s="151"/>
      <c r="AH16" s="143"/>
      <c r="AI16" s="143"/>
      <c r="AJ16" s="143"/>
      <c r="AK16" s="143"/>
      <c r="AL16" s="143"/>
      <c r="AM16" s="143"/>
      <c r="AN16" s="143"/>
      <c r="AO16" s="143"/>
      <c r="AP16" s="143"/>
      <c r="AQ16" s="143"/>
      <c r="AR16" s="143"/>
      <c r="AS16" s="143"/>
      <c r="AT16" s="143"/>
      <c r="AU16" s="143"/>
      <c r="AV16" s="143"/>
      <c r="AW16" s="143"/>
      <c r="AX16" s="143"/>
      <c r="AY16" s="143"/>
      <c r="AZ16" s="146"/>
      <c r="BA16" s="373"/>
      <c r="BB16" s="63"/>
      <c r="BC16" s="55"/>
      <c r="BD16" s="70"/>
      <c r="BE16" s="66"/>
      <c r="BF16" s="67"/>
      <c r="BI16" s="68"/>
      <c r="BJ16" s="68"/>
      <c r="BK16" s="68"/>
    </row>
    <row r="17" spans="1:63" s="65" customFormat="1" ht="12.75" customHeight="1">
      <c r="A17" s="78"/>
      <c r="B17" s="79"/>
      <c r="C17" s="80" t="s">
        <v>9</v>
      </c>
      <c r="D17" s="153"/>
      <c r="E17" s="288" t="s">
        <v>7</v>
      </c>
      <c r="F17" s="288"/>
      <c r="G17" s="288"/>
      <c r="H17" s="288"/>
      <c r="I17" s="143"/>
      <c r="J17" s="382"/>
      <c r="K17" s="383"/>
      <c r="L17" s="383"/>
      <c r="M17" s="383"/>
      <c r="N17" s="383"/>
      <c r="O17" s="383"/>
      <c r="P17" s="384"/>
      <c r="Q17" s="387" t="s">
        <v>953</v>
      </c>
      <c r="R17" s="388"/>
      <c r="S17" s="389"/>
      <c r="T17" s="385"/>
      <c r="U17" s="386"/>
      <c r="V17" s="386"/>
      <c r="W17" s="386"/>
      <c r="X17" s="386"/>
      <c r="Y17" s="386"/>
      <c r="Z17" s="288" t="s">
        <v>10</v>
      </c>
      <c r="AA17" s="288"/>
      <c r="AB17" s="288"/>
      <c r="AC17" s="288"/>
      <c r="AD17" s="143"/>
      <c r="AE17" s="375"/>
      <c r="AF17" s="376"/>
      <c r="AG17" s="376"/>
      <c r="AH17" s="376"/>
      <c r="AI17" s="376"/>
      <c r="AJ17" s="376"/>
      <c r="AK17" s="376"/>
      <c r="AL17" s="376"/>
      <c r="AM17" s="376"/>
      <c r="AN17" s="376"/>
      <c r="AO17" s="376"/>
      <c r="AP17" s="376"/>
      <c r="AQ17" s="376"/>
      <c r="AR17" s="376"/>
      <c r="AS17" s="376"/>
      <c r="AT17" s="376"/>
      <c r="AU17" s="376"/>
      <c r="AV17" s="376"/>
      <c r="AW17" s="376"/>
      <c r="AX17" s="376"/>
      <c r="AY17" s="377"/>
      <c r="AZ17" s="146"/>
      <c r="BA17" s="373"/>
      <c r="BB17" s="63"/>
      <c r="BC17" s="55"/>
      <c r="BD17" s="70"/>
      <c r="BE17" s="66"/>
      <c r="BF17" s="67"/>
      <c r="BI17" s="68"/>
      <c r="BJ17" s="68"/>
      <c r="BK17" s="68"/>
    </row>
    <row r="18" spans="1:63" ht="5.0999999999999996" customHeight="1" thickBot="1">
      <c r="A18" s="81"/>
      <c r="B18" s="82"/>
      <c r="D18" s="154"/>
      <c r="E18" s="287"/>
      <c r="F18" s="287"/>
      <c r="G18" s="287"/>
      <c r="H18" s="287"/>
      <c r="I18" s="155"/>
      <c r="J18" s="150"/>
      <c r="K18" s="150"/>
      <c r="L18" s="150"/>
      <c r="M18" s="150"/>
      <c r="N18" s="150"/>
      <c r="O18" s="150"/>
      <c r="P18" s="150"/>
      <c r="Q18" s="150"/>
      <c r="R18" s="150"/>
      <c r="S18" s="150"/>
      <c r="T18" s="150"/>
      <c r="U18" s="150"/>
      <c r="V18" s="150"/>
      <c r="W18" s="156"/>
      <c r="X18" s="156"/>
      <c r="Y18" s="156"/>
      <c r="Z18" s="156"/>
      <c r="AA18" s="150"/>
      <c r="AB18" s="150"/>
      <c r="AC18" s="150"/>
      <c r="AD18" s="150"/>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373"/>
      <c r="BB18" s="63"/>
      <c r="BC18" s="64"/>
      <c r="BD18" s="70"/>
      <c r="BF18" s="57"/>
      <c r="BI18" s="58"/>
      <c r="BJ18" s="58"/>
      <c r="BK18" s="58"/>
    </row>
    <row r="19" spans="1:63" s="65" customFormat="1" ht="12.75" customHeight="1" thickBot="1">
      <c r="A19" s="78"/>
      <c r="B19" s="82"/>
      <c r="D19" s="154"/>
      <c r="E19" s="288" t="s">
        <v>11</v>
      </c>
      <c r="F19" s="288"/>
      <c r="G19" s="288"/>
      <c r="H19" s="288"/>
      <c r="I19" s="143"/>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157"/>
      <c r="BA19" s="373"/>
      <c r="BB19" s="63"/>
      <c r="BC19" s="55"/>
      <c r="BD19" s="70"/>
      <c r="BE19" s="66"/>
      <c r="BF19" s="67"/>
      <c r="BG19" s="67"/>
      <c r="BH19" s="83"/>
      <c r="BI19" s="68"/>
      <c r="BJ19" s="68"/>
      <c r="BK19" s="68"/>
    </row>
    <row r="20" spans="1:63" s="65" customFormat="1" ht="5.0999999999999996" customHeight="1">
      <c r="A20" s="78"/>
      <c r="B20" s="82"/>
      <c r="D20" s="154"/>
      <c r="E20" s="287"/>
      <c r="F20" s="287"/>
      <c r="G20" s="287"/>
      <c r="H20" s="287"/>
      <c r="I20" s="155"/>
      <c r="J20" s="155"/>
      <c r="K20" s="155"/>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373"/>
      <c r="BB20" s="63"/>
      <c r="BC20" s="55"/>
      <c r="BD20" s="70"/>
      <c r="BE20" s="66"/>
      <c r="BF20" s="67"/>
      <c r="BG20" s="67"/>
      <c r="BH20" s="83"/>
      <c r="BI20" s="68"/>
      <c r="BJ20" s="68"/>
      <c r="BK20" s="68"/>
    </row>
    <row r="21" spans="1:63" ht="13.5" customHeight="1">
      <c r="A21" s="78"/>
      <c r="B21" s="82"/>
      <c r="D21" s="154"/>
      <c r="E21" s="288" t="s">
        <v>12</v>
      </c>
      <c r="F21" s="288"/>
      <c r="G21" s="288"/>
      <c r="H21" s="288"/>
      <c r="I21" s="155"/>
      <c r="J21" s="289"/>
      <c r="K21" s="289"/>
      <c r="L21" s="289"/>
      <c r="M21" s="289"/>
      <c r="N21" s="289"/>
      <c r="O21" s="289"/>
      <c r="P21" s="289"/>
      <c r="Q21" s="289"/>
      <c r="R21" s="289"/>
      <c r="S21" s="289"/>
      <c r="T21" s="289"/>
      <c r="U21" s="289"/>
      <c r="V21" s="289"/>
      <c r="W21" s="289"/>
      <c r="X21" s="289"/>
      <c r="Y21" s="289"/>
      <c r="Z21" s="289"/>
      <c r="AA21" s="289"/>
      <c r="AB21" s="150"/>
      <c r="AC21" s="288" t="s">
        <v>13</v>
      </c>
      <c r="AD21" s="288"/>
      <c r="AE21" s="150"/>
      <c r="AF21" s="289"/>
      <c r="AG21" s="289"/>
      <c r="AH21" s="289"/>
      <c r="AI21" s="289"/>
      <c r="AJ21" s="150"/>
      <c r="AK21" s="288" t="s">
        <v>14</v>
      </c>
      <c r="AL21" s="288"/>
      <c r="AM21" s="288"/>
      <c r="AN21" s="150"/>
      <c r="AO21" s="291"/>
      <c r="AP21" s="291"/>
      <c r="AQ21" s="291"/>
      <c r="AR21" s="291"/>
      <c r="AS21" s="291"/>
      <c r="AT21" s="291"/>
      <c r="AU21" s="291"/>
      <c r="AV21" s="291"/>
      <c r="AW21" s="291"/>
      <c r="AX21" s="291"/>
      <c r="AY21" s="291"/>
      <c r="AZ21" s="157"/>
      <c r="BA21" s="373"/>
      <c r="BB21" s="63"/>
      <c r="BC21" s="55"/>
      <c r="BD21" s="70"/>
      <c r="BF21" s="57"/>
      <c r="BG21" s="57"/>
      <c r="BI21" s="58"/>
      <c r="BJ21" s="58"/>
      <c r="BK21" s="58"/>
    </row>
    <row r="22" spans="1:63" s="65" customFormat="1" ht="5.0999999999999996" customHeight="1" thickBot="1">
      <c r="A22" s="84"/>
      <c r="B22" s="82"/>
      <c r="D22" s="154"/>
      <c r="E22" s="287"/>
      <c r="F22" s="287"/>
      <c r="G22" s="287"/>
      <c r="H22" s="287"/>
      <c r="I22" s="155"/>
      <c r="J22" s="155"/>
      <c r="K22" s="155"/>
      <c r="L22" s="156"/>
      <c r="M22" s="156"/>
      <c r="N22" s="156"/>
      <c r="O22" s="156"/>
      <c r="P22" s="156"/>
      <c r="Q22" s="156"/>
      <c r="R22" s="156"/>
      <c r="S22" s="156"/>
      <c r="T22" s="156"/>
      <c r="U22" s="156"/>
      <c r="V22" s="156"/>
      <c r="W22" s="156"/>
      <c r="X22" s="156"/>
      <c r="Y22" s="156"/>
      <c r="Z22" s="156"/>
      <c r="AA22" s="143"/>
      <c r="AB22" s="143"/>
      <c r="AC22" s="156"/>
      <c r="AD22" s="156"/>
      <c r="AE22" s="143"/>
      <c r="AF22" s="143"/>
      <c r="AG22" s="143"/>
      <c r="AH22" s="143"/>
      <c r="AI22" s="156"/>
      <c r="AJ22" s="156"/>
      <c r="AK22" s="156"/>
      <c r="AL22" s="143"/>
      <c r="AM22" s="143"/>
      <c r="AN22" s="143"/>
      <c r="AO22" s="156"/>
      <c r="AP22" s="156"/>
      <c r="AQ22" s="156"/>
      <c r="AR22" s="156"/>
      <c r="AS22" s="156"/>
      <c r="AT22" s="156"/>
      <c r="AU22" s="156"/>
      <c r="AV22" s="156"/>
      <c r="AW22" s="156"/>
      <c r="AX22" s="156"/>
      <c r="AY22" s="156"/>
      <c r="AZ22" s="157"/>
      <c r="BA22" s="373"/>
      <c r="BB22" s="63"/>
      <c r="BC22" s="55"/>
      <c r="BD22" s="70"/>
      <c r="BE22" s="66"/>
      <c r="BF22" s="67"/>
      <c r="BG22" s="67"/>
      <c r="BH22" s="83"/>
      <c r="BI22" s="68"/>
      <c r="BJ22" s="68"/>
      <c r="BK22" s="68"/>
    </row>
    <row r="23" spans="1:63" s="65" customFormat="1" ht="12.75" customHeight="1" thickBot="1">
      <c r="A23" s="78"/>
      <c r="B23" s="82"/>
      <c r="D23" s="154"/>
      <c r="E23" s="288" t="s">
        <v>15</v>
      </c>
      <c r="F23" s="288"/>
      <c r="G23" s="288"/>
      <c r="H23" s="288"/>
      <c r="I23" s="155"/>
      <c r="J23" s="291"/>
      <c r="K23" s="291"/>
      <c r="L23" s="291"/>
      <c r="M23" s="291"/>
      <c r="N23" s="291"/>
      <c r="O23" s="291"/>
      <c r="P23" s="143"/>
      <c r="Q23" s="288" t="s">
        <v>16</v>
      </c>
      <c r="R23" s="288"/>
      <c r="S23" s="288"/>
      <c r="T23" s="143"/>
      <c r="U23" s="390"/>
      <c r="V23" s="360"/>
      <c r="W23" s="360"/>
      <c r="X23" s="360"/>
      <c r="Y23" s="360"/>
      <c r="Z23" s="360"/>
      <c r="AA23" s="360"/>
      <c r="AB23" s="360"/>
      <c r="AC23" s="360"/>
      <c r="AD23" s="360"/>
      <c r="AE23" s="360"/>
      <c r="AF23" s="360"/>
      <c r="AG23" s="360"/>
      <c r="AH23" s="360"/>
      <c r="AI23" s="143"/>
      <c r="AJ23" s="288" t="s">
        <v>17</v>
      </c>
      <c r="AK23" s="288"/>
      <c r="AL23" s="288"/>
      <c r="AM23" s="288"/>
      <c r="AN23" s="143"/>
      <c r="AO23" s="381"/>
      <c r="AP23" s="381"/>
      <c r="AQ23" s="381"/>
      <c r="AR23" s="381"/>
      <c r="AS23" s="381"/>
      <c r="AT23" s="381"/>
      <c r="AU23" s="381"/>
      <c r="AV23" s="381"/>
      <c r="AW23" s="381"/>
      <c r="AX23" s="381"/>
      <c r="AY23" s="381"/>
      <c r="AZ23" s="157"/>
      <c r="BA23" s="374"/>
      <c r="BB23" s="63"/>
      <c r="BC23" s="55"/>
      <c r="BD23" s="70"/>
      <c r="BE23" s="66"/>
      <c r="BF23" s="67"/>
      <c r="BG23" s="67"/>
      <c r="BH23" s="83"/>
      <c r="BI23" s="68"/>
      <c r="BJ23" s="68"/>
      <c r="BK23" s="68"/>
    </row>
    <row r="24" spans="1:63" s="65" customFormat="1" ht="6" customHeight="1">
      <c r="A24" s="78"/>
      <c r="B24" s="82"/>
      <c r="D24" s="154"/>
      <c r="E24" s="224"/>
      <c r="F24" s="224"/>
      <c r="G24" s="224"/>
      <c r="H24" s="224"/>
      <c r="I24" s="155"/>
      <c r="J24" s="151"/>
      <c r="K24" s="151"/>
      <c r="L24" s="151"/>
      <c r="M24" s="151"/>
      <c r="N24" s="151"/>
      <c r="O24" s="151"/>
      <c r="P24" s="151"/>
      <c r="Q24" s="151"/>
      <c r="R24" s="151"/>
      <c r="S24" s="151"/>
      <c r="T24" s="151"/>
      <c r="U24" s="151"/>
      <c r="V24" s="151"/>
      <c r="W24" s="151"/>
      <c r="X24" s="151"/>
      <c r="Y24" s="151"/>
      <c r="Z24" s="143"/>
      <c r="AA24" s="143"/>
      <c r="AB24" s="143"/>
      <c r="AC24" s="143"/>
      <c r="AD24" s="151"/>
      <c r="AE24" s="151"/>
      <c r="AF24" s="151"/>
      <c r="AG24" s="151"/>
      <c r="AH24" s="143"/>
      <c r="AI24" s="143"/>
      <c r="AJ24" s="143"/>
      <c r="AK24" s="143"/>
      <c r="AL24" s="143"/>
      <c r="AM24" s="143"/>
      <c r="AN24" s="143"/>
      <c r="AO24" s="143"/>
      <c r="AP24" s="143"/>
      <c r="AQ24" s="143"/>
      <c r="AR24" s="143"/>
      <c r="AS24" s="143"/>
      <c r="AT24" s="143"/>
      <c r="AU24" s="143"/>
      <c r="AV24" s="143"/>
      <c r="AW24" s="143"/>
      <c r="AX24" s="143"/>
      <c r="AY24" s="143"/>
      <c r="AZ24" s="157"/>
      <c r="BA24" s="279"/>
      <c r="BB24" s="63"/>
      <c r="BC24" s="55"/>
      <c r="BD24" s="70"/>
      <c r="BE24" s="66"/>
      <c r="BF24" s="67"/>
      <c r="BG24" s="67"/>
      <c r="BH24" s="83"/>
      <c r="BI24" s="68"/>
      <c r="BJ24" s="68"/>
      <c r="BK24" s="68"/>
    </row>
    <row r="25" spans="1:63" s="65" customFormat="1" ht="12.75" customHeight="1">
      <c r="A25" s="78"/>
      <c r="B25" s="82"/>
      <c r="D25" s="154"/>
      <c r="E25" s="288" t="s">
        <v>964</v>
      </c>
      <c r="F25" s="288"/>
      <c r="G25" s="288"/>
      <c r="H25" s="288" t="s">
        <v>964</v>
      </c>
      <c r="I25" s="155"/>
      <c r="J25" s="291"/>
      <c r="K25" s="291"/>
      <c r="L25" s="291"/>
      <c r="M25" s="291"/>
      <c r="N25" s="291"/>
      <c r="O25" s="291"/>
      <c r="P25" s="151"/>
      <c r="Q25" s="288" t="s">
        <v>965</v>
      </c>
      <c r="R25" s="288"/>
      <c r="S25" s="288" t="s">
        <v>965</v>
      </c>
      <c r="T25" s="151"/>
      <c r="U25" s="294"/>
      <c r="V25" s="295"/>
      <c r="W25" s="295"/>
      <c r="X25" s="295"/>
      <c r="Y25" s="295"/>
      <c r="Z25" s="295"/>
      <c r="AA25" s="295"/>
      <c r="AB25" s="295"/>
      <c r="AC25" s="295"/>
      <c r="AD25" s="295"/>
      <c r="AE25" s="295"/>
      <c r="AF25" s="295"/>
      <c r="AG25" s="295"/>
      <c r="AH25" s="296"/>
      <c r="AI25" s="143"/>
      <c r="AJ25" s="288" t="s">
        <v>966</v>
      </c>
      <c r="AK25" s="288"/>
      <c r="AL25" s="288"/>
      <c r="AM25" s="288"/>
      <c r="AN25" s="143"/>
      <c r="AO25" s="297"/>
      <c r="AP25" s="291"/>
      <c r="AQ25" s="291"/>
      <c r="AR25" s="291"/>
      <c r="AS25" s="291"/>
      <c r="AT25" s="291"/>
      <c r="AU25" s="291"/>
      <c r="AV25" s="291"/>
      <c r="AW25" s="291"/>
      <c r="AX25" s="291"/>
      <c r="AY25" s="291"/>
      <c r="AZ25" s="157"/>
      <c r="BA25" s="279"/>
      <c r="BB25" s="63"/>
      <c r="BC25" s="55"/>
      <c r="BD25" s="70"/>
      <c r="BE25" s="66"/>
      <c r="BF25" s="67"/>
      <c r="BG25" s="67"/>
      <c r="BH25" s="83"/>
      <c r="BI25" s="68"/>
      <c r="BJ25" s="68"/>
      <c r="BK25" s="68"/>
    </row>
    <row r="26" spans="1:63" ht="13.5">
      <c r="A26" s="78"/>
      <c r="B26" s="85"/>
      <c r="C26" s="65"/>
      <c r="D26" s="142"/>
      <c r="E26" s="151"/>
      <c r="F26" s="151"/>
      <c r="G26" s="151"/>
      <c r="H26" s="151"/>
      <c r="I26" s="151"/>
      <c r="J26" s="151"/>
      <c r="K26" s="151"/>
      <c r="L26" s="151"/>
      <c r="M26" s="151"/>
      <c r="N26" s="151"/>
      <c r="O26" s="151"/>
      <c r="P26" s="151"/>
      <c r="Q26" s="151"/>
      <c r="R26" s="151"/>
      <c r="S26" s="151"/>
      <c r="T26" s="151"/>
      <c r="U26" s="151"/>
      <c r="V26" s="151"/>
      <c r="W26" s="151"/>
      <c r="X26" s="151"/>
      <c r="Y26" s="151"/>
      <c r="Z26" s="143"/>
      <c r="AA26" s="143"/>
      <c r="AB26" s="143"/>
      <c r="AC26" s="143"/>
      <c r="AD26" s="151"/>
      <c r="AE26" s="151"/>
      <c r="AF26" s="151"/>
      <c r="AG26" s="151"/>
      <c r="AH26" s="143"/>
      <c r="AI26" s="143"/>
      <c r="AJ26" s="143"/>
      <c r="AK26" s="143"/>
      <c r="AL26" s="143"/>
      <c r="AM26" s="143"/>
      <c r="AN26" s="143"/>
      <c r="AO26" s="143"/>
      <c r="AP26" s="143"/>
      <c r="AQ26" s="143"/>
      <c r="AR26" s="143"/>
      <c r="AS26" s="143"/>
      <c r="AT26" s="143"/>
      <c r="AU26" s="143"/>
      <c r="AV26" s="143"/>
      <c r="AW26" s="143"/>
      <c r="AX26" s="143"/>
      <c r="AY26" s="143"/>
      <c r="AZ26" s="146"/>
      <c r="BA26" s="372" t="s">
        <v>961</v>
      </c>
      <c r="BB26" s="86"/>
      <c r="BC26" s="55"/>
      <c r="BD26" s="70"/>
      <c r="BF26" s="57"/>
      <c r="BG26" s="57"/>
      <c r="BH26" s="87"/>
      <c r="BI26" s="58"/>
      <c r="BJ26" s="58"/>
      <c r="BK26" s="58"/>
    </row>
    <row r="27" spans="1:63" ht="12.75" customHeight="1">
      <c r="A27" s="78"/>
      <c r="B27" s="85"/>
      <c r="C27" s="80" t="s">
        <v>19</v>
      </c>
      <c r="D27" s="153"/>
      <c r="E27" s="288" t="s">
        <v>7</v>
      </c>
      <c r="F27" s="288"/>
      <c r="G27" s="288"/>
      <c r="H27" s="288"/>
      <c r="I27" s="143"/>
      <c r="J27" s="382"/>
      <c r="K27" s="383"/>
      <c r="L27" s="383"/>
      <c r="M27" s="383"/>
      <c r="N27" s="383"/>
      <c r="O27" s="383"/>
      <c r="P27" s="384"/>
      <c r="Q27" s="387" t="s">
        <v>953</v>
      </c>
      <c r="R27" s="388"/>
      <c r="S27" s="389"/>
      <c r="T27" s="385"/>
      <c r="U27" s="386"/>
      <c r="V27" s="386"/>
      <c r="W27" s="386"/>
      <c r="X27" s="386"/>
      <c r="Y27" s="386"/>
      <c r="Z27" s="288" t="s">
        <v>10</v>
      </c>
      <c r="AA27" s="288"/>
      <c r="AB27" s="288"/>
      <c r="AC27" s="288"/>
      <c r="AD27" s="143"/>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146"/>
      <c r="BA27" s="373"/>
      <c r="BB27" s="86"/>
      <c r="BC27" s="55"/>
      <c r="BD27" s="70"/>
      <c r="BH27" s="87"/>
    </row>
    <row r="28" spans="1:63" ht="5.0999999999999996" customHeight="1">
      <c r="A28" s="78"/>
      <c r="B28" s="85"/>
      <c r="D28" s="154"/>
      <c r="E28" s="287"/>
      <c r="F28" s="287"/>
      <c r="G28" s="287"/>
      <c r="H28" s="287"/>
      <c r="I28" s="155"/>
      <c r="J28" s="150"/>
      <c r="K28" s="150"/>
      <c r="L28" s="150"/>
      <c r="M28" s="150"/>
      <c r="N28" s="150"/>
      <c r="O28" s="150"/>
      <c r="P28" s="150"/>
      <c r="Q28" s="150"/>
      <c r="R28" s="150"/>
      <c r="S28" s="150"/>
      <c r="T28" s="150"/>
      <c r="U28" s="150"/>
      <c r="V28" s="150"/>
      <c r="W28" s="156"/>
      <c r="X28" s="156"/>
      <c r="Y28" s="156"/>
      <c r="Z28" s="156"/>
      <c r="AA28" s="150"/>
      <c r="AB28" s="150"/>
      <c r="AC28" s="150"/>
      <c r="AD28" s="150"/>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7"/>
      <c r="BA28" s="373"/>
      <c r="BB28" s="86"/>
      <c r="BC28" s="55"/>
      <c r="BD28" s="70"/>
      <c r="BF28" s="57"/>
      <c r="BG28" s="57"/>
      <c r="BH28" s="88"/>
      <c r="BI28" s="58"/>
      <c r="BJ28" s="58"/>
      <c r="BK28" s="58"/>
    </row>
    <row r="29" spans="1:63" ht="12.75" customHeight="1">
      <c r="A29" s="78"/>
      <c r="B29" s="85"/>
      <c r="C29" s="65"/>
      <c r="D29" s="154"/>
      <c r="E29" s="288" t="s">
        <v>11</v>
      </c>
      <c r="F29" s="288"/>
      <c r="G29" s="288"/>
      <c r="H29" s="288"/>
      <c r="I29" s="143"/>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157"/>
      <c r="BA29" s="373"/>
      <c r="BB29" s="86"/>
      <c r="BC29" s="55"/>
      <c r="BD29" s="70"/>
      <c r="BH29" s="87"/>
    </row>
    <row r="30" spans="1:63" ht="5.0999999999999996" customHeight="1">
      <c r="A30" s="78"/>
      <c r="B30" s="85"/>
      <c r="C30" s="65"/>
      <c r="D30" s="154"/>
      <c r="E30" s="287"/>
      <c r="F30" s="287"/>
      <c r="G30" s="287"/>
      <c r="H30" s="287"/>
      <c r="I30" s="155"/>
      <c r="J30" s="155"/>
      <c r="K30" s="155"/>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7"/>
      <c r="BA30" s="373"/>
      <c r="BB30" s="86"/>
      <c r="BC30" s="55"/>
      <c r="BD30" s="70"/>
      <c r="BF30" s="57"/>
      <c r="BG30" s="57"/>
      <c r="BH30" s="87"/>
      <c r="BI30" s="58"/>
      <c r="BJ30" s="58"/>
      <c r="BK30" s="58"/>
    </row>
    <row r="31" spans="1:63" ht="12.75" customHeight="1">
      <c r="A31" s="78"/>
      <c r="B31" s="85"/>
      <c r="D31" s="154"/>
      <c r="E31" s="288" t="s">
        <v>12</v>
      </c>
      <c r="F31" s="288"/>
      <c r="G31" s="288"/>
      <c r="H31" s="288"/>
      <c r="I31" s="155"/>
      <c r="J31" s="289"/>
      <c r="K31" s="289"/>
      <c r="L31" s="289"/>
      <c r="M31" s="289"/>
      <c r="N31" s="289"/>
      <c r="O31" s="289"/>
      <c r="P31" s="289"/>
      <c r="Q31" s="289"/>
      <c r="R31" s="289"/>
      <c r="S31" s="289"/>
      <c r="T31" s="289"/>
      <c r="U31" s="289"/>
      <c r="V31" s="289"/>
      <c r="W31" s="289"/>
      <c r="X31" s="289"/>
      <c r="Y31" s="289"/>
      <c r="Z31" s="289"/>
      <c r="AA31" s="289"/>
      <c r="AB31" s="150"/>
      <c r="AC31" s="288" t="s">
        <v>13</v>
      </c>
      <c r="AD31" s="288"/>
      <c r="AE31" s="150"/>
      <c r="AF31" s="289"/>
      <c r="AG31" s="289"/>
      <c r="AH31" s="289"/>
      <c r="AI31" s="289"/>
      <c r="AJ31" s="150"/>
      <c r="AK31" s="288" t="s">
        <v>14</v>
      </c>
      <c r="AL31" s="288"/>
      <c r="AM31" s="288"/>
      <c r="AN31" s="150"/>
      <c r="AO31" s="291"/>
      <c r="AP31" s="291"/>
      <c r="AQ31" s="291"/>
      <c r="AR31" s="291"/>
      <c r="AS31" s="291"/>
      <c r="AT31" s="291"/>
      <c r="AU31" s="291"/>
      <c r="AV31" s="291"/>
      <c r="AW31" s="291"/>
      <c r="AX31" s="291"/>
      <c r="AY31" s="291"/>
      <c r="AZ31" s="157"/>
      <c r="BA31" s="373"/>
      <c r="BB31" s="86"/>
      <c r="BC31" s="55"/>
      <c r="BD31" s="70"/>
      <c r="BF31" s="57"/>
      <c r="BG31" s="57"/>
      <c r="BH31" s="87"/>
      <c r="BI31" s="58"/>
      <c r="BJ31" s="58"/>
      <c r="BK31" s="58"/>
    </row>
    <row r="32" spans="1:63" ht="5.0999999999999996" customHeight="1" thickBot="1">
      <c r="A32" s="78"/>
      <c r="B32" s="85"/>
      <c r="C32" s="65"/>
      <c r="D32" s="154"/>
      <c r="E32" s="287"/>
      <c r="F32" s="287"/>
      <c r="G32" s="287"/>
      <c r="H32" s="287"/>
      <c r="I32" s="155"/>
      <c r="J32" s="155"/>
      <c r="K32" s="155"/>
      <c r="L32" s="156"/>
      <c r="M32" s="156"/>
      <c r="N32" s="156"/>
      <c r="O32" s="156"/>
      <c r="P32" s="156"/>
      <c r="Q32" s="156"/>
      <c r="R32" s="156"/>
      <c r="S32" s="156"/>
      <c r="T32" s="156"/>
      <c r="U32" s="156"/>
      <c r="V32" s="156"/>
      <c r="W32" s="156"/>
      <c r="X32" s="156"/>
      <c r="Y32" s="156"/>
      <c r="Z32" s="156"/>
      <c r="AA32" s="143"/>
      <c r="AB32" s="143"/>
      <c r="AC32" s="156"/>
      <c r="AD32" s="156"/>
      <c r="AE32" s="143"/>
      <c r="AF32" s="143"/>
      <c r="AG32" s="143"/>
      <c r="AH32" s="143"/>
      <c r="AI32" s="156"/>
      <c r="AJ32" s="156"/>
      <c r="AK32" s="156"/>
      <c r="AL32" s="143"/>
      <c r="AM32" s="143"/>
      <c r="AN32" s="143"/>
      <c r="AO32" s="156"/>
      <c r="AP32" s="156"/>
      <c r="AQ32" s="156"/>
      <c r="AR32" s="156"/>
      <c r="AS32" s="156"/>
      <c r="AT32" s="156"/>
      <c r="AU32" s="156"/>
      <c r="AV32" s="156"/>
      <c r="AW32" s="156"/>
      <c r="AX32" s="156"/>
      <c r="AY32" s="156"/>
      <c r="AZ32" s="157"/>
      <c r="BA32" s="373"/>
      <c r="BB32" s="86"/>
      <c r="BC32" s="55"/>
      <c r="BD32" s="70"/>
      <c r="BF32" s="57"/>
      <c r="BG32" s="57"/>
      <c r="BI32" s="58"/>
      <c r="BJ32" s="58"/>
      <c r="BK32" s="58"/>
    </row>
    <row r="33" spans="1:63" s="65" customFormat="1" ht="12.75" customHeight="1" thickBot="1">
      <c r="A33" s="78"/>
      <c r="B33" s="85"/>
      <c r="D33" s="154"/>
      <c r="E33" s="288" t="s">
        <v>15</v>
      </c>
      <c r="F33" s="288"/>
      <c r="G33" s="288"/>
      <c r="H33" s="288"/>
      <c r="I33" s="155"/>
      <c r="J33" s="291"/>
      <c r="K33" s="291"/>
      <c r="L33" s="291"/>
      <c r="M33" s="291"/>
      <c r="N33" s="291"/>
      <c r="O33" s="291"/>
      <c r="P33" s="143"/>
      <c r="Q33" s="288" t="s">
        <v>16</v>
      </c>
      <c r="R33" s="288"/>
      <c r="S33" s="288"/>
      <c r="T33" s="143"/>
      <c r="U33" s="292"/>
      <c r="V33" s="293"/>
      <c r="W33" s="293"/>
      <c r="X33" s="293"/>
      <c r="Y33" s="293"/>
      <c r="Z33" s="293"/>
      <c r="AA33" s="293"/>
      <c r="AB33" s="293"/>
      <c r="AC33" s="293"/>
      <c r="AD33" s="293"/>
      <c r="AE33" s="293"/>
      <c r="AF33" s="293"/>
      <c r="AG33" s="293"/>
      <c r="AH33" s="293"/>
      <c r="AI33" s="143"/>
      <c r="AJ33" s="288" t="s">
        <v>17</v>
      </c>
      <c r="AK33" s="288"/>
      <c r="AL33" s="288"/>
      <c r="AM33" s="288"/>
      <c r="AN33" s="143"/>
      <c r="AO33" s="381"/>
      <c r="AP33" s="381"/>
      <c r="AQ33" s="381"/>
      <c r="AR33" s="381"/>
      <c r="AS33" s="381"/>
      <c r="AT33" s="381"/>
      <c r="AU33" s="381"/>
      <c r="AV33" s="381"/>
      <c r="AW33" s="381"/>
      <c r="AX33" s="381"/>
      <c r="AY33" s="381"/>
      <c r="AZ33" s="157"/>
      <c r="BA33" s="374"/>
      <c r="BB33" s="86"/>
      <c r="BC33" s="55"/>
      <c r="BD33" s="70"/>
      <c r="BE33" s="66"/>
      <c r="BF33" s="67"/>
      <c r="BG33" s="67"/>
      <c r="BH33" s="89"/>
      <c r="BI33" s="68"/>
      <c r="BJ33" s="68"/>
      <c r="BK33" s="68"/>
    </row>
    <row r="34" spans="1:63" s="65" customFormat="1" ht="6" customHeight="1">
      <c r="A34" s="78"/>
      <c r="B34" s="82"/>
      <c r="D34" s="154"/>
      <c r="E34" s="224"/>
      <c r="F34" s="224"/>
      <c r="G34" s="224"/>
      <c r="H34" s="224"/>
      <c r="I34" s="155"/>
      <c r="J34" s="151"/>
      <c r="K34" s="151"/>
      <c r="L34" s="151"/>
      <c r="M34" s="151"/>
      <c r="N34" s="151"/>
      <c r="O34" s="151"/>
      <c r="P34" s="151"/>
      <c r="Q34" s="151"/>
      <c r="R34" s="151"/>
      <c r="S34" s="151"/>
      <c r="T34" s="151"/>
      <c r="U34" s="151"/>
      <c r="V34" s="151"/>
      <c r="W34" s="151"/>
      <c r="X34" s="151"/>
      <c r="Y34" s="151"/>
      <c r="Z34" s="143"/>
      <c r="AA34" s="143"/>
      <c r="AB34" s="143"/>
      <c r="AC34" s="143"/>
      <c r="AD34" s="151"/>
      <c r="AE34" s="151"/>
      <c r="AF34" s="151"/>
      <c r="AG34" s="151"/>
      <c r="AH34" s="143"/>
      <c r="AI34" s="143"/>
      <c r="AJ34" s="143"/>
      <c r="AK34" s="143"/>
      <c r="AL34" s="143"/>
      <c r="AM34" s="143"/>
      <c r="AN34" s="143"/>
      <c r="AO34" s="143"/>
      <c r="AP34" s="143"/>
      <c r="AQ34" s="143"/>
      <c r="AR34" s="143"/>
      <c r="AS34" s="143"/>
      <c r="AT34" s="143"/>
      <c r="AU34" s="143"/>
      <c r="AV34" s="143"/>
      <c r="AW34" s="143"/>
      <c r="AX34" s="143"/>
      <c r="AY34" s="143"/>
      <c r="AZ34" s="157"/>
      <c r="BA34" s="279"/>
      <c r="BB34" s="63"/>
      <c r="BC34" s="55"/>
      <c r="BD34" s="70"/>
      <c r="BE34" s="66"/>
      <c r="BF34" s="67"/>
      <c r="BG34" s="67"/>
      <c r="BH34" s="83"/>
      <c r="BI34" s="68"/>
      <c r="BJ34" s="68"/>
      <c r="BK34" s="68"/>
    </row>
    <row r="35" spans="1:63" s="65" customFormat="1" ht="12.75" customHeight="1">
      <c r="A35" s="78"/>
      <c r="B35" s="85"/>
      <c r="D35" s="154"/>
      <c r="E35" s="288" t="s">
        <v>964</v>
      </c>
      <c r="F35" s="288"/>
      <c r="G35" s="288"/>
      <c r="H35" s="288" t="s">
        <v>964</v>
      </c>
      <c r="I35" s="155"/>
      <c r="J35" s="291"/>
      <c r="K35" s="291"/>
      <c r="L35" s="291"/>
      <c r="M35" s="291"/>
      <c r="N35" s="291"/>
      <c r="O35" s="291"/>
      <c r="P35" s="151"/>
      <c r="Q35" s="288" t="s">
        <v>965</v>
      </c>
      <c r="R35" s="288"/>
      <c r="S35" s="288" t="s">
        <v>965</v>
      </c>
      <c r="T35" s="151"/>
      <c r="U35" s="294"/>
      <c r="V35" s="295"/>
      <c r="W35" s="295"/>
      <c r="X35" s="295"/>
      <c r="Y35" s="295"/>
      <c r="Z35" s="295"/>
      <c r="AA35" s="295"/>
      <c r="AB35" s="295"/>
      <c r="AC35" s="295"/>
      <c r="AD35" s="295"/>
      <c r="AE35" s="295"/>
      <c r="AF35" s="295"/>
      <c r="AG35" s="295"/>
      <c r="AH35" s="296"/>
      <c r="AI35" s="143"/>
      <c r="AJ35" s="288" t="s">
        <v>966</v>
      </c>
      <c r="AK35" s="288"/>
      <c r="AL35" s="288"/>
      <c r="AM35" s="288"/>
      <c r="AN35" s="143"/>
      <c r="AO35" s="297"/>
      <c r="AP35" s="291"/>
      <c r="AQ35" s="291"/>
      <c r="AR35" s="291"/>
      <c r="AS35" s="291"/>
      <c r="AT35" s="291"/>
      <c r="AU35" s="291"/>
      <c r="AV35" s="291"/>
      <c r="AW35" s="291"/>
      <c r="AX35" s="291"/>
      <c r="AY35" s="291"/>
      <c r="AZ35" s="157"/>
      <c r="BA35" s="279"/>
      <c r="BB35" s="86"/>
      <c r="BC35" s="55"/>
      <c r="BD35" s="70"/>
      <c r="BE35" s="66"/>
      <c r="BF35" s="67"/>
      <c r="BG35" s="67"/>
      <c r="BH35" s="89"/>
      <c r="BI35" s="68"/>
      <c r="BJ35" s="68"/>
      <c r="BK35" s="68"/>
    </row>
    <row r="36" spans="1:63" ht="13.5">
      <c r="A36" s="78"/>
      <c r="B36" s="85"/>
      <c r="C36" s="65"/>
      <c r="D36" s="142"/>
      <c r="E36" s="151"/>
      <c r="F36" s="151"/>
      <c r="G36" s="151"/>
      <c r="H36" s="151"/>
      <c r="I36" s="151"/>
      <c r="J36" s="151"/>
      <c r="K36" s="151"/>
      <c r="L36" s="151"/>
      <c r="M36" s="151"/>
      <c r="N36" s="151"/>
      <c r="O36" s="151"/>
      <c r="P36" s="151"/>
      <c r="Q36" s="151"/>
      <c r="R36" s="151"/>
      <c r="S36" s="151"/>
      <c r="T36" s="151"/>
      <c r="U36" s="151"/>
      <c r="V36" s="151"/>
      <c r="W36" s="151"/>
      <c r="X36" s="151"/>
      <c r="Y36" s="151"/>
      <c r="Z36" s="143"/>
      <c r="AA36" s="143"/>
      <c r="AB36" s="143"/>
      <c r="AC36" s="143"/>
      <c r="AD36" s="151"/>
      <c r="AE36" s="151"/>
      <c r="AF36" s="151"/>
      <c r="AG36" s="151"/>
      <c r="AH36" s="143"/>
      <c r="AI36" s="143"/>
      <c r="AJ36" s="143"/>
      <c r="AK36" s="143"/>
      <c r="AL36" s="143"/>
      <c r="AM36" s="143"/>
      <c r="AN36" s="143"/>
      <c r="AO36" s="143"/>
      <c r="AP36" s="143"/>
      <c r="AQ36" s="143"/>
      <c r="AR36" s="143"/>
      <c r="AS36" s="143"/>
      <c r="AT36" s="143"/>
      <c r="AU36" s="143"/>
      <c r="AV36" s="143"/>
      <c r="AW36" s="143"/>
      <c r="AX36" s="143"/>
      <c r="AY36" s="143"/>
      <c r="AZ36" s="146"/>
      <c r="BA36" s="372" t="s">
        <v>961</v>
      </c>
      <c r="BB36" s="86"/>
      <c r="BC36" s="55"/>
      <c r="BD36" s="70"/>
      <c r="BF36" s="57"/>
      <c r="BG36" s="57"/>
      <c r="BH36" s="87"/>
      <c r="BI36" s="58"/>
      <c r="BJ36" s="58"/>
      <c r="BK36" s="58"/>
    </row>
    <row r="37" spans="1:63" ht="12.75" customHeight="1">
      <c r="A37" s="78"/>
      <c r="B37" s="85"/>
      <c r="C37" s="80" t="s">
        <v>20</v>
      </c>
      <c r="D37" s="153"/>
      <c r="E37" s="288" t="s">
        <v>7</v>
      </c>
      <c r="F37" s="288"/>
      <c r="G37" s="288"/>
      <c r="H37" s="288"/>
      <c r="I37" s="143"/>
      <c r="J37" s="382"/>
      <c r="K37" s="383"/>
      <c r="L37" s="383"/>
      <c r="M37" s="383"/>
      <c r="N37" s="383"/>
      <c r="O37" s="383"/>
      <c r="P37" s="384"/>
      <c r="Q37" s="387" t="s">
        <v>953</v>
      </c>
      <c r="R37" s="388"/>
      <c r="S37" s="389"/>
      <c r="T37" s="385"/>
      <c r="U37" s="386"/>
      <c r="V37" s="386"/>
      <c r="W37" s="386"/>
      <c r="X37" s="386"/>
      <c r="Y37" s="386"/>
      <c r="Z37" s="288" t="s">
        <v>10</v>
      </c>
      <c r="AA37" s="288"/>
      <c r="AB37" s="288"/>
      <c r="AC37" s="288"/>
      <c r="AD37" s="143"/>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146"/>
      <c r="BA37" s="373"/>
      <c r="BB37" s="86"/>
      <c r="BC37" s="55"/>
      <c r="BD37" s="70"/>
      <c r="BH37" s="87"/>
    </row>
    <row r="38" spans="1:63" ht="5.0999999999999996" customHeight="1" thickBot="1">
      <c r="A38" s="78"/>
      <c r="B38" s="85"/>
      <c r="D38" s="154"/>
      <c r="E38" s="287"/>
      <c r="F38" s="287"/>
      <c r="G38" s="287"/>
      <c r="H38" s="287"/>
      <c r="I38" s="155"/>
      <c r="J38" s="150"/>
      <c r="K38" s="150"/>
      <c r="L38" s="150"/>
      <c r="M38" s="150"/>
      <c r="N38" s="150"/>
      <c r="O38" s="150"/>
      <c r="P38" s="150"/>
      <c r="Q38" s="150"/>
      <c r="R38" s="150"/>
      <c r="S38" s="150"/>
      <c r="T38" s="150"/>
      <c r="U38" s="150"/>
      <c r="V38" s="150"/>
      <c r="W38" s="156"/>
      <c r="X38" s="156"/>
      <c r="Y38" s="156"/>
      <c r="Z38" s="156"/>
      <c r="AA38" s="150"/>
      <c r="AB38" s="150"/>
      <c r="AC38" s="150"/>
      <c r="AD38" s="150"/>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7"/>
      <c r="BA38" s="373"/>
      <c r="BB38" s="86"/>
      <c r="BC38" s="55"/>
      <c r="BD38" s="70"/>
      <c r="BF38" s="57"/>
      <c r="BG38" s="57"/>
      <c r="BH38" s="88"/>
      <c r="BI38" s="58"/>
      <c r="BJ38" s="58"/>
      <c r="BK38" s="58"/>
    </row>
    <row r="39" spans="1:63" ht="12.75" customHeight="1" thickBot="1">
      <c r="A39" s="78"/>
      <c r="B39" s="85"/>
      <c r="C39" s="65"/>
      <c r="D39" s="154"/>
      <c r="E39" s="288" t="s">
        <v>11</v>
      </c>
      <c r="F39" s="288"/>
      <c r="G39" s="288"/>
      <c r="H39" s="288"/>
      <c r="I39" s="143"/>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157"/>
      <c r="BA39" s="373"/>
      <c r="BB39" s="86"/>
      <c r="BC39" s="55"/>
      <c r="BD39" s="70"/>
      <c r="BH39" s="87"/>
    </row>
    <row r="40" spans="1:63" ht="5.0999999999999996" customHeight="1">
      <c r="A40" s="78"/>
      <c r="B40" s="85"/>
      <c r="C40" s="65"/>
      <c r="D40" s="154"/>
      <c r="E40" s="287"/>
      <c r="F40" s="287"/>
      <c r="G40" s="287"/>
      <c r="H40" s="287"/>
      <c r="I40" s="155"/>
      <c r="J40" s="155"/>
      <c r="K40" s="155"/>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7"/>
      <c r="BA40" s="373"/>
      <c r="BB40" s="86"/>
      <c r="BC40" s="55"/>
      <c r="BD40" s="70"/>
      <c r="BF40" s="57"/>
      <c r="BG40" s="57"/>
      <c r="BH40" s="87"/>
      <c r="BI40" s="58"/>
      <c r="BJ40" s="58"/>
      <c r="BK40" s="58"/>
    </row>
    <row r="41" spans="1:63" ht="12.75" customHeight="1">
      <c r="A41" s="78"/>
      <c r="B41" s="85"/>
      <c r="D41" s="154"/>
      <c r="E41" s="288" t="s">
        <v>12</v>
      </c>
      <c r="F41" s="288"/>
      <c r="G41" s="288"/>
      <c r="H41" s="288"/>
      <c r="I41" s="155"/>
      <c r="J41" s="289"/>
      <c r="K41" s="289"/>
      <c r="L41" s="289"/>
      <c r="M41" s="289"/>
      <c r="N41" s="289"/>
      <c r="O41" s="289"/>
      <c r="P41" s="289"/>
      <c r="Q41" s="289"/>
      <c r="R41" s="289"/>
      <c r="S41" s="289"/>
      <c r="T41" s="289"/>
      <c r="U41" s="289"/>
      <c r="V41" s="289"/>
      <c r="W41" s="289"/>
      <c r="X41" s="289"/>
      <c r="Y41" s="289"/>
      <c r="Z41" s="289"/>
      <c r="AA41" s="289"/>
      <c r="AB41" s="150"/>
      <c r="AC41" s="288" t="s">
        <v>13</v>
      </c>
      <c r="AD41" s="288"/>
      <c r="AE41" s="150"/>
      <c r="AF41" s="289"/>
      <c r="AG41" s="289"/>
      <c r="AH41" s="289"/>
      <c r="AI41" s="289"/>
      <c r="AJ41" s="150"/>
      <c r="AK41" s="288" t="s">
        <v>14</v>
      </c>
      <c r="AL41" s="288"/>
      <c r="AM41" s="288"/>
      <c r="AN41" s="150"/>
      <c r="AO41" s="291"/>
      <c r="AP41" s="291"/>
      <c r="AQ41" s="291"/>
      <c r="AR41" s="291"/>
      <c r="AS41" s="291"/>
      <c r="AT41" s="291"/>
      <c r="AU41" s="291"/>
      <c r="AV41" s="291"/>
      <c r="AW41" s="291"/>
      <c r="AX41" s="291"/>
      <c r="AY41" s="291"/>
      <c r="AZ41" s="157"/>
      <c r="BA41" s="373"/>
      <c r="BB41" s="86"/>
      <c r="BC41" s="55"/>
      <c r="BD41" s="70"/>
      <c r="BF41" s="57"/>
      <c r="BG41" s="57"/>
      <c r="BH41" s="87"/>
      <c r="BI41" s="58"/>
      <c r="BJ41" s="58"/>
      <c r="BK41" s="58"/>
    </row>
    <row r="42" spans="1:63" ht="5.0999999999999996" customHeight="1" thickBot="1">
      <c r="A42" s="78"/>
      <c r="B42" s="85"/>
      <c r="C42" s="65"/>
      <c r="D42" s="154"/>
      <c r="E42" s="287"/>
      <c r="F42" s="287"/>
      <c r="G42" s="287"/>
      <c r="H42" s="287"/>
      <c r="I42" s="155"/>
      <c r="J42" s="155"/>
      <c r="K42" s="155"/>
      <c r="L42" s="156"/>
      <c r="M42" s="156"/>
      <c r="N42" s="156"/>
      <c r="O42" s="156"/>
      <c r="P42" s="156"/>
      <c r="Q42" s="156"/>
      <c r="R42" s="156"/>
      <c r="S42" s="156"/>
      <c r="T42" s="156"/>
      <c r="U42" s="156"/>
      <c r="V42" s="156"/>
      <c r="W42" s="156"/>
      <c r="X42" s="156"/>
      <c r="Y42" s="156"/>
      <c r="Z42" s="156"/>
      <c r="AA42" s="143"/>
      <c r="AB42" s="143"/>
      <c r="AC42" s="156"/>
      <c r="AD42" s="156"/>
      <c r="AE42" s="143"/>
      <c r="AF42" s="143"/>
      <c r="AG42" s="143"/>
      <c r="AH42" s="143"/>
      <c r="AI42" s="156"/>
      <c r="AJ42" s="156"/>
      <c r="AK42" s="156"/>
      <c r="AL42" s="143"/>
      <c r="AM42" s="143"/>
      <c r="AN42" s="143"/>
      <c r="AO42" s="156"/>
      <c r="AP42" s="156"/>
      <c r="AQ42" s="156"/>
      <c r="AR42" s="156"/>
      <c r="AS42" s="156"/>
      <c r="AT42" s="156"/>
      <c r="AU42" s="156"/>
      <c r="AV42" s="156"/>
      <c r="AW42" s="156"/>
      <c r="AX42" s="156"/>
      <c r="AY42" s="156"/>
      <c r="AZ42" s="157"/>
      <c r="BA42" s="373"/>
      <c r="BB42" s="86"/>
      <c r="BC42" s="55"/>
      <c r="BD42" s="70"/>
      <c r="BF42" s="57"/>
      <c r="BG42" s="57"/>
      <c r="BI42" s="58"/>
      <c r="BJ42" s="58"/>
      <c r="BK42" s="58"/>
    </row>
    <row r="43" spans="1:63" s="65" customFormat="1" ht="12.75" customHeight="1" thickBot="1">
      <c r="A43" s="78"/>
      <c r="B43" s="85"/>
      <c r="D43" s="154"/>
      <c r="E43" s="288" t="s">
        <v>15</v>
      </c>
      <c r="F43" s="288"/>
      <c r="G43" s="288"/>
      <c r="H43" s="288"/>
      <c r="I43" s="155"/>
      <c r="J43" s="291"/>
      <c r="K43" s="291"/>
      <c r="L43" s="291"/>
      <c r="M43" s="291"/>
      <c r="N43" s="291"/>
      <c r="O43" s="291"/>
      <c r="P43" s="143"/>
      <c r="Q43" s="288" t="s">
        <v>16</v>
      </c>
      <c r="R43" s="288"/>
      <c r="S43" s="288"/>
      <c r="T43" s="143"/>
      <c r="U43" s="390"/>
      <c r="V43" s="360"/>
      <c r="W43" s="360"/>
      <c r="X43" s="360"/>
      <c r="Y43" s="360"/>
      <c r="Z43" s="360"/>
      <c r="AA43" s="360"/>
      <c r="AB43" s="360"/>
      <c r="AC43" s="360"/>
      <c r="AD43" s="360"/>
      <c r="AE43" s="360"/>
      <c r="AF43" s="360"/>
      <c r="AG43" s="360"/>
      <c r="AH43" s="360"/>
      <c r="AI43" s="143"/>
      <c r="AJ43" s="288" t="s">
        <v>17</v>
      </c>
      <c r="AK43" s="288"/>
      <c r="AL43" s="288"/>
      <c r="AM43" s="288"/>
      <c r="AN43" s="143"/>
      <c r="AO43" s="381"/>
      <c r="AP43" s="381"/>
      <c r="AQ43" s="381"/>
      <c r="AR43" s="381"/>
      <c r="AS43" s="381"/>
      <c r="AT43" s="381"/>
      <c r="AU43" s="381"/>
      <c r="AV43" s="381"/>
      <c r="AW43" s="381"/>
      <c r="AX43" s="381"/>
      <c r="AY43" s="381"/>
      <c r="AZ43" s="157"/>
      <c r="BA43" s="374"/>
      <c r="BB43" s="86"/>
      <c r="BC43" s="55"/>
      <c r="BD43" s="70"/>
      <c r="BE43" s="66"/>
      <c r="BF43" s="67"/>
      <c r="BG43" s="67"/>
      <c r="BH43" s="89"/>
      <c r="BI43" s="68"/>
      <c r="BJ43" s="68"/>
      <c r="BK43" s="68"/>
    </row>
    <row r="44" spans="1:63" s="65" customFormat="1" ht="5.0999999999999996" customHeight="1">
      <c r="A44" s="78"/>
      <c r="B44" s="85"/>
      <c r="D44" s="15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79"/>
      <c r="BB44" s="86"/>
      <c r="BC44" s="55"/>
      <c r="BD44" s="70"/>
      <c r="BE44" s="66"/>
      <c r="BF44" s="67"/>
      <c r="BG44" s="67"/>
      <c r="BH44" s="89"/>
      <c r="BI44" s="68"/>
      <c r="BJ44" s="68"/>
      <c r="BK44" s="68"/>
    </row>
    <row r="45" spans="1:63" s="65" customFormat="1" ht="12.75" customHeight="1">
      <c r="A45" s="78"/>
      <c r="B45" s="85"/>
      <c r="D45" s="154"/>
      <c r="E45" s="288" t="s">
        <v>964</v>
      </c>
      <c r="F45" s="288"/>
      <c r="G45" s="288"/>
      <c r="H45" s="288" t="s">
        <v>964</v>
      </c>
      <c r="I45" s="155"/>
      <c r="J45" s="291"/>
      <c r="K45" s="291"/>
      <c r="L45" s="291"/>
      <c r="M45" s="291"/>
      <c r="N45" s="291"/>
      <c r="O45" s="291"/>
      <c r="P45" s="151"/>
      <c r="Q45" s="288" t="s">
        <v>965</v>
      </c>
      <c r="R45" s="288"/>
      <c r="S45" s="288" t="s">
        <v>965</v>
      </c>
      <c r="T45" s="151"/>
      <c r="U45" s="294"/>
      <c r="V45" s="295"/>
      <c r="W45" s="295"/>
      <c r="X45" s="295"/>
      <c r="Y45" s="295"/>
      <c r="Z45" s="295"/>
      <c r="AA45" s="295"/>
      <c r="AB45" s="295"/>
      <c r="AC45" s="295"/>
      <c r="AD45" s="295"/>
      <c r="AE45" s="295"/>
      <c r="AF45" s="295"/>
      <c r="AG45" s="295"/>
      <c r="AH45" s="296"/>
      <c r="AI45" s="143"/>
      <c r="AJ45" s="288" t="s">
        <v>966</v>
      </c>
      <c r="AK45" s="288"/>
      <c r="AL45" s="288"/>
      <c r="AM45" s="288"/>
      <c r="AN45" s="143"/>
      <c r="AO45" s="297"/>
      <c r="AP45" s="291"/>
      <c r="AQ45" s="291"/>
      <c r="AR45" s="291"/>
      <c r="AS45" s="291"/>
      <c r="AT45" s="291"/>
      <c r="AU45" s="291"/>
      <c r="AV45" s="291"/>
      <c r="AW45" s="291"/>
      <c r="AX45" s="291"/>
      <c r="AY45" s="291"/>
      <c r="AZ45" s="157"/>
      <c r="BA45" s="279"/>
      <c r="BB45" s="86"/>
      <c r="BC45" s="55"/>
      <c r="BD45" s="70"/>
      <c r="BE45" s="66"/>
      <c r="BF45" s="67"/>
      <c r="BG45" s="67"/>
      <c r="BH45" s="89"/>
      <c r="BI45" s="68"/>
      <c r="BJ45" s="68"/>
      <c r="BK45" s="68"/>
    </row>
    <row r="46" spans="1:63" ht="13.5">
      <c r="A46" s="78"/>
      <c r="B46" s="85"/>
      <c r="C46" s="65"/>
      <c r="D46" s="142"/>
      <c r="E46" s="151"/>
      <c r="F46" s="151"/>
      <c r="G46" s="151"/>
      <c r="H46" s="151"/>
      <c r="I46" s="151"/>
      <c r="J46" s="151"/>
      <c r="K46" s="151"/>
      <c r="L46" s="151"/>
      <c r="M46" s="151"/>
      <c r="N46" s="151"/>
      <c r="O46" s="151"/>
      <c r="P46" s="151"/>
      <c r="Q46" s="151"/>
      <c r="R46" s="151"/>
      <c r="S46" s="151"/>
      <c r="T46" s="151"/>
      <c r="U46" s="151"/>
      <c r="V46" s="151"/>
      <c r="W46" s="151"/>
      <c r="X46" s="151"/>
      <c r="Y46" s="151"/>
      <c r="Z46" s="143"/>
      <c r="AA46" s="143"/>
      <c r="AB46" s="143"/>
      <c r="AC46" s="143"/>
      <c r="AD46" s="151"/>
      <c r="AE46" s="151"/>
      <c r="AF46" s="151"/>
      <c r="AG46" s="151"/>
      <c r="AH46" s="143"/>
      <c r="AI46" s="143"/>
      <c r="AJ46" s="143"/>
      <c r="AK46" s="143"/>
      <c r="AL46" s="143"/>
      <c r="AM46" s="143"/>
      <c r="AN46" s="143"/>
      <c r="AO46" s="143"/>
      <c r="AP46" s="143"/>
      <c r="AQ46" s="143"/>
      <c r="AR46" s="143"/>
      <c r="AS46" s="143"/>
      <c r="AT46" s="143"/>
      <c r="AU46" s="143"/>
      <c r="AV46" s="143"/>
      <c r="AW46" s="143"/>
      <c r="AX46" s="143"/>
      <c r="AY46" s="143"/>
      <c r="AZ46" s="146"/>
      <c r="BA46" s="372" t="s">
        <v>961</v>
      </c>
      <c r="BB46" s="86"/>
      <c r="BC46" s="55"/>
      <c r="BD46" s="70"/>
      <c r="BF46" s="57"/>
      <c r="BG46" s="57"/>
      <c r="BH46" s="87"/>
      <c r="BI46" s="58"/>
      <c r="BJ46" s="58"/>
      <c r="BK46" s="58"/>
    </row>
    <row r="47" spans="1:63" ht="12.75" customHeight="1">
      <c r="A47" s="78"/>
      <c r="B47" s="85"/>
      <c r="C47" s="80" t="s">
        <v>21</v>
      </c>
      <c r="D47" s="153"/>
      <c r="E47" s="288" t="s">
        <v>7</v>
      </c>
      <c r="F47" s="288"/>
      <c r="G47" s="288"/>
      <c r="H47" s="288"/>
      <c r="I47" s="143"/>
      <c r="J47" s="382"/>
      <c r="K47" s="383"/>
      <c r="L47" s="383"/>
      <c r="M47" s="383"/>
      <c r="N47" s="383"/>
      <c r="O47" s="383"/>
      <c r="P47" s="384"/>
      <c r="Q47" s="387" t="s">
        <v>953</v>
      </c>
      <c r="R47" s="388"/>
      <c r="S47" s="389"/>
      <c r="T47" s="385"/>
      <c r="U47" s="386"/>
      <c r="V47" s="386"/>
      <c r="W47" s="386"/>
      <c r="X47" s="386"/>
      <c r="Y47" s="386"/>
      <c r="Z47" s="288" t="s">
        <v>10</v>
      </c>
      <c r="AA47" s="288"/>
      <c r="AB47" s="288"/>
      <c r="AC47" s="288"/>
      <c r="AD47" s="143"/>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146"/>
      <c r="BA47" s="373"/>
      <c r="BB47" s="86"/>
      <c r="BC47" s="55"/>
      <c r="BD47" s="70"/>
      <c r="BH47" s="87"/>
    </row>
    <row r="48" spans="1:63" ht="5.0999999999999996" customHeight="1" thickBot="1">
      <c r="A48" s="78"/>
      <c r="B48" s="85"/>
      <c r="D48" s="154"/>
      <c r="E48" s="287"/>
      <c r="F48" s="287"/>
      <c r="G48" s="287"/>
      <c r="H48" s="287"/>
      <c r="I48" s="155"/>
      <c r="J48" s="150"/>
      <c r="K48" s="150"/>
      <c r="L48" s="150"/>
      <c r="M48" s="150"/>
      <c r="N48" s="150"/>
      <c r="O48" s="150"/>
      <c r="P48" s="150"/>
      <c r="Q48" s="150"/>
      <c r="R48" s="150"/>
      <c r="S48" s="150"/>
      <c r="T48" s="150"/>
      <c r="U48" s="150"/>
      <c r="V48" s="150"/>
      <c r="W48" s="156"/>
      <c r="X48" s="156"/>
      <c r="Y48" s="156"/>
      <c r="Z48" s="156"/>
      <c r="AA48" s="150"/>
      <c r="AB48" s="150"/>
      <c r="AC48" s="150"/>
      <c r="AD48" s="150"/>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7"/>
      <c r="BA48" s="373"/>
      <c r="BB48" s="86"/>
      <c r="BC48" s="55"/>
      <c r="BD48" s="70"/>
      <c r="BF48" s="57"/>
      <c r="BG48" s="57"/>
      <c r="BH48" s="88"/>
      <c r="BI48" s="58"/>
      <c r="BJ48" s="58"/>
      <c r="BK48" s="58"/>
    </row>
    <row r="49" spans="1:63" ht="12.75" customHeight="1" thickBot="1">
      <c r="A49" s="78"/>
      <c r="B49" s="85"/>
      <c r="C49" s="65"/>
      <c r="D49" s="154"/>
      <c r="E49" s="288" t="s">
        <v>11</v>
      </c>
      <c r="F49" s="288"/>
      <c r="G49" s="288"/>
      <c r="H49" s="288"/>
      <c r="I49" s="143"/>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157"/>
      <c r="BA49" s="373"/>
      <c r="BB49" s="86"/>
      <c r="BC49" s="55"/>
      <c r="BD49" s="70"/>
      <c r="BH49" s="87"/>
    </row>
    <row r="50" spans="1:63" ht="5.0999999999999996" customHeight="1">
      <c r="A50" s="78"/>
      <c r="B50" s="85"/>
      <c r="C50" s="65"/>
      <c r="D50" s="154"/>
      <c r="E50" s="287"/>
      <c r="F50" s="287"/>
      <c r="G50" s="287"/>
      <c r="H50" s="287"/>
      <c r="I50" s="155"/>
      <c r="J50" s="155"/>
      <c r="K50" s="155"/>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7"/>
      <c r="BA50" s="373"/>
      <c r="BB50" s="86"/>
      <c r="BC50" s="55"/>
      <c r="BD50" s="70"/>
      <c r="BF50" s="57"/>
      <c r="BG50" s="57"/>
      <c r="BH50" s="87"/>
      <c r="BI50" s="58"/>
      <c r="BJ50" s="58"/>
      <c r="BK50" s="58"/>
    </row>
    <row r="51" spans="1:63" ht="12.75" customHeight="1">
      <c r="A51" s="78"/>
      <c r="B51" s="85"/>
      <c r="D51" s="154"/>
      <c r="E51" s="288" t="s">
        <v>12</v>
      </c>
      <c r="F51" s="288"/>
      <c r="G51" s="288"/>
      <c r="H51" s="288"/>
      <c r="I51" s="155"/>
      <c r="J51" s="289"/>
      <c r="K51" s="289"/>
      <c r="L51" s="289"/>
      <c r="M51" s="289"/>
      <c r="N51" s="289"/>
      <c r="O51" s="289"/>
      <c r="P51" s="289"/>
      <c r="Q51" s="289"/>
      <c r="R51" s="289"/>
      <c r="S51" s="289"/>
      <c r="T51" s="289"/>
      <c r="U51" s="289"/>
      <c r="V51" s="289"/>
      <c r="W51" s="289"/>
      <c r="X51" s="289"/>
      <c r="Y51" s="289"/>
      <c r="Z51" s="289"/>
      <c r="AA51" s="289"/>
      <c r="AB51" s="150"/>
      <c r="AC51" s="288" t="s">
        <v>13</v>
      </c>
      <c r="AD51" s="288"/>
      <c r="AE51" s="150"/>
      <c r="AF51" s="289"/>
      <c r="AG51" s="289"/>
      <c r="AH51" s="289"/>
      <c r="AI51" s="289"/>
      <c r="AJ51" s="150"/>
      <c r="AK51" s="288" t="s">
        <v>14</v>
      </c>
      <c r="AL51" s="288"/>
      <c r="AM51" s="288"/>
      <c r="AN51" s="150"/>
      <c r="AO51" s="291"/>
      <c r="AP51" s="291"/>
      <c r="AQ51" s="291"/>
      <c r="AR51" s="291"/>
      <c r="AS51" s="291"/>
      <c r="AT51" s="291"/>
      <c r="AU51" s="291"/>
      <c r="AV51" s="291"/>
      <c r="AW51" s="291"/>
      <c r="AX51" s="291"/>
      <c r="AY51" s="291"/>
      <c r="AZ51" s="157"/>
      <c r="BA51" s="373"/>
      <c r="BB51" s="86"/>
      <c r="BC51" s="55"/>
      <c r="BD51" s="70"/>
      <c r="BF51" s="57"/>
      <c r="BG51" s="57"/>
      <c r="BH51" s="87"/>
      <c r="BI51" s="58"/>
      <c r="BJ51" s="58"/>
      <c r="BK51" s="58"/>
    </row>
    <row r="52" spans="1:63" ht="5.0999999999999996" customHeight="1" thickBot="1">
      <c r="A52" s="78"/>
      <c r="B52" s="85"/>
      <c r="C52" s="65"/>
      <c r="D52" s="154"/>
      <c r="E52" s="287"/>
      <c r="F52" s="287"/>
      <c r="G52" s="287"/>
      <c r="H52" s="287"/>
      <c r="I52" s="155"/>
      <c r="J52" s="155"/>
      <c r="K52" s="155"/>
      <c r="L52" s="156"/>
      <c r="M52" s="156"/>
      <c r="N52" s="156"/>
      <c r="O52" s="156"/>
      <c r="P52" s="156"/>
      <c r="Q52" s="156"/>
      <c r="R52" s="156"/>
      <c r="S52" s="156"/>
      <c r="T52" s="156"/>
      <c r="U52" s="156"/>
      <c r="V52" s="156"/>
      <c r="W52" s="156"/>
      <c r="X52" s="156"/>
      <c r="Y52" s="156"/>
      <c r="Z52" s="156"/>
      <c r="AA52" s="143"/>
      <c r="AB52" s="143"/>
      <c r="AC52" s="156"/>
      <c r="AD52" s="156"/>
      <c r="AE52" s="143"/>
      <c r="AF52" s="143"/>
      <c r="AG52" s="143"/>
      <c r="AH52" s="143"/>
      <c r="AI52" s="156"/>
      <c r="AJ52" s="156"/>
      <c r="AK52" s="156"/>
      <c r="AL52" s="143"/>
      <c r="AM52" s="143"/>
      <c r="AN52" s="143"/>
      <c r="AO52" s="156"/>
      <c r="AP52" s="156"/>
      <c r="AQ52" s="156"/>
      <c r="AR52" s="156"/>
      <c r="AS52" s="156"/>
      <c r="AT52" s="156"/>
      <c r="AU52" s="156"/>
      <c r="AV52" s="156"/>
      <c r="AW52" s="156"/>
      <c r="AX52" s="156"/>
      <c r="AY52" s="156"/>
      <c r="AZ52" s="157"/>
      <c r="BA52" s="373"/>
      <c r="BB52" s="86"/>
      <c r="BC52" s="55"/>
      <c r="BD52" s="70"/>
      <c r="BF52" s="57"/>
      <c r="BG52" s="57"/>
      <c r="BI52" s="58"/>
      <c r="BJ52" s="58"/>
      <c r="BK52" s="58"/>
    </row>
    <row r="53" spans="1:63" s="65" customFormat="1" ht="12.75" customHeight="1" thickBot="1">
      <c r="A53" s="78"/>
      <c r="B53" s="85"/>
      <c r="D53" s="154"/>
      <c r="E53" s="288" t="s">
        <v>15</v>
      </c>
      <c r="F53" s="288"/>
      <c r="G53" s="288"/>
      <c r="H53" s="288"/>
      <c r="I53" s="155"/>
      <c r="J53" s="291"/>
      <c r="K53" s="291"/>
      <c r="L53" s="291"/>
      <c r="M53" s="291"/>
      <c r="N53" s="291"/>
      <c r="O53" s="291"/>
      <c r="P53" s="143"/>
      <c r="Q53" s="288" t="s">
        <v>16</v>
      </c>
      <c r="R53" s="288"/>
      <c r="S53" s="288"/>
      <c r="T53" s="143"/>
      <c r="U53" s="390"/>
      <c r="V53" s="360"/>
      <c r="W53" s="360"/>
      <c r="X53" s="360"/>
      <c r="Y53" s="360"/>
      <c r="Z53" s="360"/>
      <c r="AA53" s="360"/>
      <c r="AB53" s="360"/>
      <c r="AC53" s="360"/>
      <c r="AD53" s="360"/>
      <c r="AE53" s="360"/>
      <c r="AF53" s="360"/>
      <c r="AG53" s="360"/>
      <c r="AH53" s="360"/>
      <c r="AI53" s="143"/>
      <c r="AJ53" s="288" t="s">
        <v>17</v>
      </c>
      <c r="AK53" s="288"/>
      <c r="AL53" s="288"/>
      <c r="AM53" s="288"/>
      <c r="AN53" s="143"/>
      <c r="AO53" s="381"/>
      <c r="AP53" s="381"/>
      <c r="AQ53" s="381"/>
      <c r="AR53" s="381"/>
      <c r="AS53" s="381"/>
      <c r="AT53" s="381"/>
      <c r="AU53" s="381"/>
      <c r="AV53" s="381"/>
      <c r="AW53" s="381"/>
      <c r="AX53" s="381"/>
      <c r="AY53" s="381"/>
      <c r="AZ53" s="157"/>
      <c r="BA53" s="374"/>
      <c r="BB53" s="86"/>
      <c r="BC53" s="55"/>
      <c r="BD53" s="70"/>
      <c r="BE53" s="66"/>
      <c r="BF53" s="67"/>
      <c r="BG53" s="67"/>
      <c r="BH53" s="89"/>
      <c r="BI53" s="68"/>
      <c r="BJ53" s="68"/>
      <c r="BK53" s="68"/>
    </row>
    <row r="54" spans="1:63" s="65" customFormat="1" ht="5.0999999999999996" customHeight="1">
      <c r="A54" s="78"/>
      <c r="B54" s="85"/>
      <c r="D54" s="15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79"/>
      <c r="BB54" s="86"/>
      <c r="BC54" s="55"/>
      <c r="BD54" s="70"/>
      <c r="BE54" s="66"/>
      <c r="BF54" s="67"/>
      <c r="BG54" s="67"/>
      <c r="BH54" s="89"/>
      <c r="BI54" s="68"/>
      <c r="BJ54" s="68"/>
      <c r="BK54" s="68"/>
    </row>
    <row r="55" spans="1:63" s="65" customFormat="1" ht="12.75" customHeight="1">
      <c r="A55" s="78"/>
      <c r="B55" s="85"/>
      <c r="D55" s="154"/>
      <c r="E55" s="288" t="s">
        <v>964</v>
      </c>
      <c r="F55" s="288"/>
      <c r="G55" s="288"/>
      <c r="H55" s="288" t="s">
        <v>964</v>
      </c>
      <c r="I55" s="155"/>
      <c r="J55" s="291"/>
      <c r="K55" s="291"/>
      <c r="L55" s="291"/>
      <c r="M55" s="291"/>
      <c r="N55" s="291"/>
      <c r="O55" s="291"/>
      <c r="P55" s="151"/>
      <c r="Q55" s="288" t="s">
        <v>965</v>
      </c>
      <c r="R55" s="288"/>
      <c r="S55" s="288" t="s">
        <v>965</v>
      </c>
      <c r="T55" s="151"/>
      <c r="U55" s="294"/>
      <c r="V55" s="295"/>
      <c r="W55" s="295"/>
      <c r="X55" s="295"/>
      <c r="Y55" s="295"/>
      <c r="Z55" s="295"/>
      <c r="AA55" s="295"/>
      <c r="AB55" s="295"/>
      <c r="AC55" s="295"/>
      <c r="AD55" s="295"/>
      <c r="AE55" s="295"/>
      <c r="AF55" s="295"/>
      <c r="AG55" s="295"/>
      <c r="AH55" s="296"/>
      <c r="AI55" s="143"/>
      <c r="AJ55" s="288" t="s">
        <v>966</v>
      </c>
      <c r="AK55" s="288"/>
      <c r="AL55" s="288"/>
      <c r="AM55" s="288"/>
      <c r="AN55" s="143"/>
      <c r="AO55" s="297"/>
      <c r="AP55" s="291"/>
      <c r="AQ55" s="291"/>
      <c r="AR55" s="291"/>
      <c r="AS55" s="291"/>
      <c r="AT55" s="291"/>
      <c r="AU55" s="291"/>
      <c r="AV55" s="291"/>
      <c r="AW55" s="291"/>
      <c r="AX55" s="291"/>
      <c r="AY55" s="291"/>
      <c r="AZ55" s="157"/>
      <c r="BA55" s="279"/>
      <c r="BB55" s="86"/>
      <c r="BC55" s="55"/>
      <c r="BD55" s="70"/>
      <c r="BE55" s="66"/>
      <c r="BF55" s="67"/>
      <c r="BG55" s="67"/>
      <c r="BH55" s="89"/>
      <c r="BI55" s="68"/>
      <c r="BJ55" s="68"/>
      <c r="BK55" s="68"/>
    </row>
    <row r="56" spans="1:63" ht="13.5">
      <c r="A56" s="78"/>
      <c r="B56" s="85"/>
      <c r="C56" s="65"/>
      <c r="D56" s="142"/>
      <c r="E56" s="151"/>
      <c r="F56" s="151"/>
      <c r="G56" s="151"/>
      <c r="H56" s="151"/>
      <c r="I56" s="151"/>
      <c r="J56" s="151"/>
      <c r="K56" s="151"/>
      <c r="L56" s="151"/>
      <c r="M56" s="151"/>
      <c r="N56" s="151"/>
      <c r="O56" s="151"/>
      <c r="P56" s="151"/>
      <c r="Q56" s="151"/>
      <c r="R56" s="151"/>
      <c r="S56" s="151"/>
      <c r="T56" s="151"/>
      <c r="U56" s="151"/>
      <c r="V56" s="151"/>
      <c r="W56" s="151"/>
      <c r="X56" s="151"/>
      <c r="Y56" s="151"/>
      <c r="Z56" s="143"/>
      <c r="AA56" s="143"/>
      <c r="AB56" s="143"/>
      <c r="AC56" s="143"/>
      <c r="AD56" s="151"/>
      <c r="AE56" s="151"/>
      <c r="AF56" s="151"/>
      <c r="AG56" s="151"/>
      <c r="AH56" s="143"/>
      <c r="AI56" s="143"/>
      <c r="AJ56" s="143"/>
      <c r="AK56" s="143"/>
      <c r="AL56" s="143"/>
      <c r="AM56" s="143"/>
      <c r="AN56" s="143"/>
      <c r="AO56" s="143"/>
      <c r="AP56" s="143"/>
      <c r="AQ56" s="143"/>
      <c r="AR56" s="143"/>
      <c r="AS56" s="143"/>
      <c r="AT56" s="143"/>
      <c r="AU56" s="143"/>
      <c r="AV56" s="143"/>
      <c r="AW56" s="143"/>
      <c r="AX56" s="143"/>
      <c r="AY56" s="143"/>
      <c r="AZ56" s="146"/>
      <c r="BA56" s="372" t="s">
        <v>961</v>
      </c>
      <c r="BB56" s="86"/>
      <c r="BC56" s="55"/>
      <c r="BD56" s="70"/>
      <c r="BF56" s="57"/>
      <c r="BG56" s="57"/>
      <c r="BH56" s="87"/>
      <c r="BI56" s="58"/>
      <c r="BJ56" s="58"/>
      <c r="BK56" s="58"/>
    </row>
    <row r="57" spans="1:63" ht="12.75" customHeight="1">
      <c r="A57" s="78"/>
      <c r="B57" s="85"/>
      <c r="C57" s="80" t="s">
        <v>22</v>
      </c>
      <c r="D57" s="153"/>
      <c r="E57" s="288" t="s">
        <v>7</v>
      </c>
      <c r="F57" s="288"/>
      <c r="G57" s="288"/>
      <c r="H57" s="288"/>
      <c r="I57" s="143"/>
      <c r="J57" s="382"/>
      <c r="K57" s="383"/>
      <c r="L57" s="383"/>
      <c r="M57" s="383"/>
      <c r="N57" s="383"/>
      <c r="O57" s="383"/>
      <c r="P57" s="384"/>
      <c r="Q57" s="387" t="s">
        <v>953</v>
      </c>
      <c r="R57" s="388"/>
      <c r="S57" s="389"/>
      <c r="T57" s="385"/>
      <c r="U57" s="386"/>
      <c r="V57" s="386"/>
      <c r="W57" s="386"/>
      <c r="X57" s="386"/>
      <c r="Y57" s="386"/>
      <c r="Z57" s="288" t="s">
        <v>10</v>
      </c>
      <c r="AA57" s="288"/>
      <c r="AB57" s="288"/>
      <c r="AC57" s="288"/>
      <c r="AD57" s="143"/>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146"/>
      <c r="BA57" s="373"/>
      <c r="BB57" s="86"/>
      <c r="BC57" s="55"/>
      <c r="BD57" s="70"/>
      <c r="BH57" s="87"/>
    </row>
    <row r="58" spans="1:63" ht="5.0999999999999996" customHeight="1" thickBot="1">
      <c r="A58" s="78"/>
      <c r="B58" s="85"/>
      <c r="D58" s="154"/>
      <c r="E58" s="287"/>
      <c r="F58" s="287"/>
      <c r="G58" s="287"/>
      <c r="H58" s="287"/>
      <c r="I58" s="155"/>
      <c r="J58" s="150"/>
      <c r="K58" s="150"/>
      <c r="L58" s="150"/>
      <c r="M58" s="150"/>
      <c r="N58" s="150"/>
      <c r="O58" s="150"/>
      <c r="P58" s="150"/>
      <c r="Q58" s="150"/>
      <c r="R58" s="150"/>
      <c r="S58" s="150"/>
      <c r="T58" s="150"/>
      <c r="U58" s="150"/>
      <c r="V58" s="150"/>
      <c r="W58" s="156"/>
      <c r="X58" s="156"/>
      <c r="Y58" s="156"/>
      <c r="Z58" s="156"/>
      <c r="AA58" s="150"/>
      <c r="AB58" s="150"/>
      <c r="AC58" s="150"/>
      <c r="AD58" s="150"/>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7"/>
      <c r="BA58" s="373"/>
      <c r="BB58" s="86"/>
      <c r="BC58" s="55"/>
      <c r="BD58" s="70"/>
      <c r="BF58" s="57"/>
      <c r="BG58" s="57"/>
      <c r="BH58" s="88"/>
      <c r="BI58" s="58"/>
      <c r="BJ58" s="58"/>
      <c r="BK58" s="58"/>
    </row>
    <row r="59" spans="1:63" ht="12.75" customHeight="1" thickBot="1">
      <c r="A59" s="78"/>
      <c r="B59" s="85"/>
      <c r="C59" s="65"/>
      <c r="D59" s="154"/>
      <c r="E59" s="288" t="s">
        <v>11</v>
      </c>
      <c r="F59" s="288"/>
      <c r="G59" s="288"/>
      <c r="H59" s="288"/>
      <c r="I59" s="143"/>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0"/>
      <c r="AZ59" s="157"/>
      <c r="BA59" s="373"/>
      <c r="BB59" s="86"/>
      <c r="BC59" s="55"/>
      <c r="BD59" s="70"/>
      <c r="BH59" s="87"/>
    </row>
    <row r="60" spans="1:63" ht="5.0999999999999996" customHeight="1">
      <c r="A60" s="78"/>
      <c r="B60" s="85"/>
      <c r="C60" s="65"/>
      <c r="D60" s="154"/>
      <c r="E60" s="287"/>
      <c r="F60" s="287"/>
      <c r="G60" s="287"/>
      <c r="H60" s="287"/>
      <c r="I60" s="155"/>
      <c r="J60" s="155"/>
      <c r="K60" s="155"/>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7"/>
      <c r="BA60" s="373"/>
      <c r="BB60" s="86"/>
      <c r="BC60" s="55"/>
      <c r="BD60" s="70"/>
      <c r="BF60" s="57"/>
      <c r="BG60" s="57"/>
      <c r="BH60" s="87"/>
      <c r="BI60" s="58"/>
      <c r="BJ60" s="58"/>
      <c r="BK60" s="58"/>
    </row>
    <row r="61" spans="1:63" ht="12.75" customHeight="1">
      <c r="A61" s="78"/>
      <c r="B61" s="85"/>
      <c r="D61" s="154"/>
      <c r="E61" s="288" t="s">
        <v>12</v>
      </c>
      <c r="F61" s="288"/>
      <c r="G61" s="288"/>
      <c r="H61" s="288"/>
      <c r="I61" s="155"/>
      <c r="J61" s="289"/>
      <c r="K61" s="289"/>
      <c r="L61" s="289"/>
      <c r="M61" s="289"/>
      <c r="N61" s="289"/>
      <c r="O61" s="289"/>
      <c r="P61" s="289"/>
      <c r="Q61" s="289"/>
      <c r="R61" s="289"/>
      <c r="S61" s="289"/>
      <c r="T61" s="289"/>
      <c r="U61" s="289"/>
      <c r="V61" s="289"/>
      <c r="W61" s="289"/>
      <c r="X61" s="289"/>
      <c r="Y61" s="289"/>
      <c r="Z61" s="289"/>
      <c r="AA61" s="289"/>
      <c r="AB61" s="150"/>
      <c r="AC61" s="224" t="s">
        <v>13</v>
      </c>
      <c r="AD61" s="224"/>
      <c r="AE61" s="150"/>
      <c r="AF61" s="289"/>
      <c r="AG61" s="289"/>
      <c r="AH61" s="289"/>
      <c r="AI61" s="289"/>
      <c r="AJ61" s="150"/>
      <c r="AK61" s="288" t="s">
        <v>14</v>
      </c>
      <c r="AL61" s="288"/>
      <c r="AM61" s="288"/>
      <c r="AN61" s="150"/>
      <c r="AO61" s="291"/>
      <c r="AP61" s="291"/>
      <c r="AQ61" s="291"/>
      <c r="AR61" s="291"/>
      <c r="AS61" s="291"/>
      <c r="AT61" s="291"/>
      <c r="AU61" s="291"/>
      <c r="AV61" s="291"/>
      <c r="AW61" s="291"/>
      <c r="AX61" s="291"/>
      <c r="AY61" s="291"/>
      <c r="AZ61" s="157"/>
      <c r="BA61" s="373"/>
      <c r="BB61" s="86"/>
      <c r="BC61" s="55"/>
      <c r="BD61" s="70"/>
      <c r="BF61" s="57"/>
      <c r="BG61" s="57"/>
      <c r="BH61" s="87"/>
      <c r="BI61" s="58"/>
      <c r="BJ61" s="58"/>
      <c r="BK61" s="58"/>
    </row>
    <row r="62" spans="1:63" ht="5.0999999999999996" customHeight="1" thickBot="1">
      <c r="A62" s="78"/>
      <c r="B62" s="85"/>
      <c r="C62" s="65"/>
      <c r="D62" s="154"/>
      <c r="E62" s="287"/>
      <c r="F62" s="287"/>
      <c r="G62" s="287"/>
      <c r="H62" s="287"/>
      <c r="I62" s="155"/>
      <c r="J62" s="155"/>
      <c r="K62" s="155"/>
      <c r="L62" s="156"/>
      <c r="M62" s="156"/>
      <c r="N62" s="156"/>
      <c r="O62" s="156"/>
      <c r="P62" s="156"/>
      <c r="Q62" s="156"/>
      <c r="R62" s="156"/>
      <c r="S62" s="156"/>
      <c r="T62" s="156"/>
      <c r="U62" s="156"/>
      <c r="V62" s="156"/>
      <c r="W62" s="156"/>
      <c r="X62" s="156"/>
      <c r="Y62" s="156"/>
      <c r="Z62" s="156"/>
      <c r="AA62" s="143"/>
      <c r="AB62" s="143"/>
      <c r="AC62" s="156"/>
      <c r="AD62" s="156"/>
      <c r="AE62" s="143"/>
      <c r="AF62" s="143"/>
      <c r="AG62" s="143"/>
      <c r="AH62" s="143"/>
      <c r="AI62" s="156"/>
      <c r="AJ62" s="156"/>
      <c r="AK62" s="156"/>
      <c r="AL62" s="143"/>
      <c r="AM62" s="143"/>
      <c r="AN62" s="143"/>
      <c r="AO62" s="156"/>
      <c r="AP62" s="156"/>
      <c r="AQ62" s="156"/>
      <c r="AR62" s="156"/>
      <c r="AS62" s="156"/>
      <c r="AT62" s="156"/>
      <c r="AU62" s="156"/>
      <c r="AV62" s="156"/>
      <c r="AW62" s="156"/>
      <c r="AX62" s="156"/>
      <c r="AY62" s="156"/>
      <c r="AZ62" s="157"/>
      <c r="BA62" s="373"/>
      <c r="BB62" s="86"/>
      <c r="BC62" s="55"/>
      <c r="BD62" s="70"/>
      <c r="BF62" s="57"/>
      <c r="BG62" s="57"/>
      <c r="BI62" s="58"/>
      <c r="BJ62" s="58"/>
      <c r="BK62" s="58"/>
    </row>
    <row r="63" spans="1:63" s="65" customFormat="1" ht="12.75" customHeight="1" thickBot="1">
      <c r="A63" s="78"/>
      <c r="B63" s="85"/>
      <c r="D63" s="154"/>
      <c r="E63" s="288" t="s">
        <v>15</v>
      </c>
      <c r="F63" s="288"/>
      <c r="G63" s="288"/>
      <c r="H63" s="288"/>
      <c r="I63" s="155"/>
      <c r="J63" s="291"/>
      <c r="K63" s="291"/>
      <c r="L63" s="291"/>
      <c r="M63" s="291"/>
      <c r="N63" s="291"/>
      <c r="O63" s="291"/>
      <c r="P63" s="143"/>
      <c r="Q63" s="326" t="s">
        <v>16</v>
      </c>
      <c r="R63" s="326"/>
      <c r="S63" s="326"/>
      <c r="T63" s="143"/>
      <c r="U63" s="360"/>
      <c r="V63" s="360"/>
      <c r="W63" s="360"/>
      <c r="X63" s="360"/>
      <c r="Y63" s="360"/>
      <c r="Z63" s="360"/>
      <c r="AA63" s="360"/>
      <c r="AB63" s="360"/>
      <c r="AC63" s="360"/>
      <c r="AD63" s="360"/>
      <c r="AE63" s="360"/>
      <c r="AF63" s="360"/>
      <c r="AG63" s="360"/>
      <c r="AH63" s="360"/>
      <c r="AI63" s="143"/>
      <c r="AJ63" s="288" t="s">
        <v>17</v>
      </c>
      <c r="AK63" s="288"/>
      <c r="AL63" s="288"/>
      <c r="AM63" s="288"/>
      <c r="AN63" s="143"/>
      <c r="AO63" s="381"/>
      <c r="AP63" s="381"/>
      <c r="AQ63" s="381"/>
      <c r="AR63" s="381"/>
      <c r="AS63" s="381"/>
      <c r="AT63" s="381"/>
      <c r="AU63" s="381"/>
      <c r="AV63" s="381"/>
      <c r="AW63" s="381"/>
      <c r="AX63" s="381"/>
      <c r="AY63" s="381"/>
      <c r="AZ63" s="157"/>
      <c r="BA63" s="373"/>
      <c r="BB63" s="86"/>
      <c r="BC63" s="55"/>
      <c r="BD63" s="70"/>
      <c r="BE63" s="66"/>
      <c r="BF63" s="67"/>
      <c r="BG63" s="67"/>
      <c r="BH63" s="89"/>
      <c r="BI63" s="68"/>
      <c r="BJ63" s="68"/>
      <c r="BK63" s="68"/>
    </row>
    <row r="64" spans="1:63" s="65" customFormat="1" ht="5.0999999999999996" customHeight="1">
      <c r="A64" s="78"/>
      <c r="B64" s="85"/>
      <c r="D64" s="15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373"/>
      <c r="BB64" s="86"/>
      <c r="BC64" s="55"/>
      <c r="BD64" s="70"/>
      <c r="BE64" s="66"/>
      <c r="BF64" s="67"/>
      <c r="BG64" s="67"/>
      <c r="BH64" s="89"/>
      <c r="BI64" s="68"/>
      <c r="BJ64" s="68"/>
      <c r="BK64" s="68"/>
    </row>
    <row r="65" spans="1:63" s="65" customFormat="1" ht="12.75" customHeight="1">
      <c r="A65" s="78"/>
      <c r="B65" s="85"/>
      <c r="D65" s="154"/>
      <c r="E65" s="288" t="s">
        <v>964</v>
      </c>
      <c r="F65" s="288"/>
      <c r="G65" s="288"/>
      <c r="H65" s="288" t="s">
        <v>964</v>
      </c>
      <c r="I65" s="155"/>
      <c r="J65" s="291"/>
      <c r="K65" s="291"/>
      <c r="L65" s="291"/>
      <c r="M65" s="291"/>
      <c r="N65" s="291"/>
      <c r="O65" s="291"/>
      <c r="P65" s="151"/>
      <c r="Q65" s="288" t="s">
        <v>965</v>
      </c>
      <c r="R65" s="288"/>
      <c r="S65" s="288" t="s">
        <v>965</v>
      </c>
      <c r="T65" s="151"/>
      <c r="U65" s="294"/>
      <c r="V65" s="295"/>
      <c r="W65" s="295"/>
      <c r="X65" s="295"/>
      <c r="Y65" s="295"/>
      <c r="Z65" s="295"/>
      <c r="AA65" s="295"/>
      <c r="AB65" s="295"/>
      <c r="AC65" s="295"/>
      <c r="AD65" s="295"/>
      <c r="AE65" s="295"/>
      <c r="AF65" s="295"/>
      <c r="AG65" s="295"/>
      <c r="AH65" s="296"/>
      <c r="AI65" s="143"/>
      <c r="AJ65" s="288" t="s">
        <v>966</v>
      </c>
      <c r="AK65" s="288"/>
      <c r="AL65" s="288"/>
      <c r="AM65" s="288"/>
      <c r="AN65" s="143"/>
      <c r="AO65" s="297"/>
      <c r="AP65" s="291"/>
      <c r="AQ65" s="291"/>
      <c r="AR65" s="291"/>
      <c r="AS65" s="291"/>
      <c r="AT65" s="291"/>
      <c r="AU65" s="291"/>
      <c r="AV65" s="291"/>
      <c r="AW65" s="291"/>
      <c r="AX65" s="291"/>
      <c r="AY65" s="291"/>
      <c r="AZ65" s="157"/>
      <c r="BA65" s="373"/>
      <c r="BB65" s="86"/>
      <c r="BC65" s="55"/>
      <c r="BD65" s="70"/>
      <c r="BE65" s="66"/>
      <c r="BF65" s="67"/>
      <c r="BG65" s="67"/>
      <c r="BH65" s="89"/>
      <c r="BI65" s="68"/>
      <c r="BJ65" s="68"/>
      <c r="BK65" s="68"/>
    </row>
    <row r="66" spans="1:63" s="65" customFormat="1" ht="5.0999999999999996" customHeight="1">
      <c r="A66" s="78"/>
      <c r="B66" s="85"/>
      <c r="D66" s="141"/>
      <c r="E66" s="136"/>
      <c r="F66" s="136"/>
      <c r="G66" s="136"/>
      <c r="H66" s="136"/>
      <c r="I66" s="136"/>
      <c r="J66" s="136"/>
      <c r="K66" s="136"/>
      <c r="L66" s="136"/>
      <c r="M66" s="136"/>
      <c r="N66" s="136"/>
      <c r="O66" s="136"/>
      <c r="P66" s="136"/>
      <c r="Q66" s="136"/>
      <c r="R66" s="136"/>
      <c r="S66" s="136"/>
      <c r="T66" s="136"/>
      <c r="U66" s="136"/>
      <c r="V66" s="136"/>
      <c r="W66" s="136"/>
      <c r="X66" s="136"/>
      <c r="Y66" s="136"/>
      <c r="Z66" s="137"/>
      <c r="AA66" s="137"/>
      <c r="AB66" s="137"/>
      <c r="AC66" s="137"/>
      <c r="AD66" s="136"/>
      <c r="AE66" s="136"/>
      <c r="AF66" s="136"/>
      <c r="AG66" s="136"/>
      <c r="AH66" s="137"/>
      <c r="AI66" s="137"/>
      <c r="AJ66" s="137"/>
      <c r="AK66" s="137"/>
      <c r="AL66" s="137"/>
      <c r="AM66" s="137"/>
      <c r="AN66" s="137"/>
      <c r="AO66" s="137"/>
      <c r="AP66" s="137"/>
      <c r="AQ66" s="137"/>
      <c r="AR66" s="137"/>
      <c r="AS66" s="137"/>
      <c r="AT66" s="137"/>
      <c r="AU66" s="137"/>
      <c r="AV66" s="137"/>
      <c r="AW66" s="137"/>
      <c r="AX66" s="137"/>
      <c r="AY66" s="137"/>
      <c r="AZ66" s="148"/>
      <c r="BA66" s="374"/>
      <c r="BB66" s="86"/>
      <c r="BC66" s="55"/>
      <c r="BD66" s="70"/>
      <c r="BE66" s="66"/>
      <c r="BF66" s="67"/>
      <c r="BG66" s="67"/>
      <c r="BH66" s="87"/>
      <c r="BI66" s="68"/>
      <c r="BJ66" s="68"/>
      <c r="BK66" s="68"/>
    </row>
    <row r="67" spans="1:63" ht="14.25" thickBot="1">
      <c r="A67" s="78"/>
      <c r="B67" s="90"/>
      <c r="C67" s="91"/>
      <c r="D67" s="92"/>
      <c r="E67" s="91"/>
      <c r="F67" s="91"/>
      <c r="G67" s="91"/>
      <c r="H67" s="91"/>
      <c r="I67" s="91"/>
      <c r="J67" s="91"/>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4"/>
      <c r="BC67" s="55"/>
      <c r="BD67" s="70"/>
    </row>
    <row r="68" spans="1:63" s="77" customFormat="1" ht="13.5" thickBo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1"/>
      <c r="BE68" s="75"/>
    </row>
    <row r="69" spans="1:63" ht="21" thickBot="1">
      <c r="A69" s="55"/>
      <c r="B69" s="353" t="s">
        <v>23</v>
      </c>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5"/>
      <c r="BC69" s="55"/>
      <c r="BD69" s="51"/>
    </row>
    <row r="70" spans="1:63">
      <c r="A70" s="55"/>
      <c r="B70" s="95"/>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7"/>
      <c r="BC70" s="55"/>
      <c r="BD70" s="51"/>
      <c r="BH70" s="87"/>
    </row>
    <row r="71" spans="1:63" ht="5.0999999999999996" customHeight="1" thickBot="1">
      <c r="A71" s="55"/>
      <c r="B71" s="98"/>
      <c r="C71" s="55"/>
      <c r="D71" s="139"/>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40"/>
      <c r="AH71" s="372" t="s">
        <v>961</v>
      </c>
      <c r="AI71" s="99"/>
      <c r="AJ71" s="99"/>
      <c r="AK71" s="99"/>
      <c r="AL71" s="164"/>
      <c r="AM71" s="165"/>
      <c r="AN71" s="165"/>
      <c r="AO71" s="165"/>
      <c r="AP71" s="165"/>
      <c r="AQ71" s="165"/>
      <c r="AR71" s="165"/>
      <c r="AS71" s="165"/>
      <c r="AT71" s="166"/>
      <c r="AU71" s="167"/>
      <c r="AV71" s="167"/>
      <c r="AW71" s="167"/>
      <c r="AX71" s="167"/>
      <c r="AY71" s="167"/>
      <c r="AZ71" s="168"/>
      <c r="BA71" s="372" t="s">
        <v>961</v>
      </c>
      <c r="BB71" s="86"/>
      <c r="BC71" s="55"/>
      <c r="BD71" s="51"/>
      <c r="BH71" s="87"/>
    </row>
    <row r="72" spans="1:63" ht="17.25" thickBot="1">
      <c r="A72" s="64"/>
      <c r="B72" s="98"/>
      <c r="C72" s="55"/>
      <c r="D72" s="134"/>
      <c r="E72" s="309" t="s">
        <v>959</v>
      </c>
      <c r="F72" s="309"/>
      <c r="G72" s="309"/>
      <c r="H72" s="309"/>
      <c r="I72" s="309"/>
      <c r="J72" s="309"/>
      <c r="K72" s="310"/>
      <c r="L72" s="321"/>
      <c r="M72" s="322"/>
      <c r="N72" s="322"/>
      <c r="O72" s="322"/>
      <c r="P72" s="322"/>
      <c r="Q72" s="322"/>
      <c r="R72" s="322"/>
      <c r="S72" s="322"/>
      <c r="T72" s="322"/>
      <c r="U72" s="322"/>
      <c r="V72" s="322"/>
      <c r="W72" s="322"/>
      <c r="X72" s="322"/>
      <c r="Y72" s="322"/>
      <c r="Z72" s="322"/>
      <c r="AA72" s="322"/>
      <c r="AB72" s="322"/>
      <c r="AC72" s="322"/>
      <c r="AD72" s="322"/>
      <c r="AE72" s="322"/>
      <c r="AF72" s="323"/>
      <c r="AG72" s="158"/>
      <c r="AH72" s="373"/>
      <c r="AI72" s="99"/>
      <c r="AJ72" s="99"/>
      <c r="AK72" s="99"/>
      <c r="AL72" s="142"/>
      <c r="AM72" s="307" t="s">
        <v>24</v>
      </c>
      <c r="AN72" s="307"/>
      <c r="AO72" s="307"/>
      <c r="AP72" s="307"/>
      <c r="AQ72" s="307"/>
      <c r="AR72" s="307"/>
      <c r="AS72" s="307"/>
      <c r="AT72" s="307"/>
      <c r="AU72" s="318"/>
      <c r="AV72" s="319"/>
      <c r="AW72" s="319"/>
      <c r="AX72" s="319"/>
      <c r="AY72" s="320"/>
      <c r="AZ72" s="129"/>
      <c r="BA72" s="373"/>
      <c r="BB72" s="86"/>
      <c r="BC72" s="64"/>
      <c r="BD72" s="59"/>
      <c r="BH72" s="87"/>
    </row>
    <row r="73" spans="1:63" ht="5.0999999999999996" customHeight="1">
      <c r="A73" s="64"/>
      <c r="B73" s="98"/>
      <c r="C73" s="55"/>
      <c r="D73" s="159"/>
      <c r="E73" s="160"/>
      <c r="F73" s="160"/>
      <c r="G73" s="160"/>
      <c r="H73" s="160"/>
      <c r="I73" s="160"/>
      <c r="J73" s="160"/>
      <c r="K73" s="160"/>
      <c r="L73" s="161"/>
      <c r="M73" s="162"/>
      <c r="N73" s="162"/>
      <c r="O73" s="162"/>
      <c r="P73" s="162"/>
      <c r="Q73" s="162"/>
      <c r="R73" s="162"/>
      <c r="S73" s="162"/>
      <c r="T73" s="162"/>
      <c r="U73" s="162"/>
      <c r="V73" s="162"/>
      <c r="W73" s="162"/>
      <c r="X73" s="162"/>
      <c r="Y73" s="162"/>
      <c r="Z73" s="162"/>
      <c r="AA73" s="162"/>
      <c r="AB73" s="162"/>
      <c r="AC73" s="162"/>
      <c r="AD73" s="162"/>
      <c r="AE73" s="162"/>
      <c r="AF73" s="162"/>
      <c r="AG73" s="163"/>
      <c r="AH73" s="374"/>
      <c r="AI73" s="99"/>
      <c r="AJ73" s="99"/>
      <c r="AK73" s="99"/>
      <c r="AL73" s="159"/>
      <c r="AM73" s="161"/>
      <c r="AN73" s="161"/>
      <c r="AO73" s="161"/>
      <c r="AP73" s="161"/>
      <c r="AQ73" s="161"/>
      <c r="AR73" s="161"/>
      <c r="AS73" s="161"/>
      <c r="AT73" s="161"/>
      <c r="AU73" s="161"/>
      <c r="AV73" s="161"/>
      <c r="AW73" s="161"/>
      <c r="AX73" s="161"/>
      <c r="AY73" s="161"/>
      <c r="AZ73" s="169"/>
      <c r="BA73" s="374"/>
      <c r="BB73" s="86"/>
      <c r="BC73" s="64"/>
      <c r="BD73" s="70"/>
      <c r="BH73" s="87"/>
    </row>
    <row r="74" spans="1:63" ht="13.5">
      <c r="A74" s="64"/>
      <c r="B74" s="98"/>
      <c r="C74" s="55"/>
      <c r="J74" s="100"/>
      <c r="K74" s="100"/>
      <c r="L74" s="99"/>
      <c r="AH74" s="99"/>
      <c r="AI74" s="99"/>
      <c r="AJ74" s="99"/>
      <c r="AK74" s="99"/>
      <c r="AL74" s="99"/>
      <c r="AM74" s="99"/>
      <c r="AN74" s="99"/>
      <c r="AO74" s="99"/>
      <c r="AP74" s="99"/>
      <c r="AQ74" s="99"/>
      <c r="AR74" s="99"/>
      <c r="AS74" s="99"/>
      <c r="AT74" s="99"/>
      <c r="AU74" s="99"/>
      <c r="AV74" s="99"/>
      <c r="AW74" s="99"/>
      <c r="AX74" s="99"/>
      <c r="AY74" s="99"/>
      <c r="AZ74" s="99"/>
      <c r="BB74" s="86"/>
      <c r="BC74" s="64"/>
      <c r="BD74" s="70"/>
      <c r="BH74" s="87"/>
    </row>
    <row r="75" spans="1:63" ht="5.0999999999999996" customHeight="1" thickBot="1">
      <c r="A75" s="64"/>
      <c r="B75" s="98"/>
      <c r="C75" s="55"/>
      <c r="D75" s="164"/>
      <c r="E75" s="166"/>
      <c r="F75" s="166"/>
      <c r="G75" s="166"/>
      <c r="H75" s="166"/>
      <c r="I75" s="166"/>
      <c r="J75" s="170"/>
      <c r="K75" s="170"/>
      <c r="L75" s="171"/>
      <c r="M75" s="171"/>
      <c r="N75" s="171"/>
      <c r="O75" s="171"/>
      <c r="P75" s="171"/>
      <c r="Q75" s="171"/>
      <c r="R75" s="171"/>
      <c r="S75" s="171"/>
      <c r="T75" s="171"/>
      <c r="U75" s="171"/>
      <c r="V75" s="171"/>
      <c r="W75" s="171"/>
      <c r="X75" s="171"/>
      <c r="Y75" s="171"/>
      <c r="Z75" s="171"/>
      <c r="AA75" s="171"/>
      <c r="AB75" s="171"/>
      <c r="AC75" s="171"/>
      <c r="AD75" s="171"/>
      <c r="AE75" s="171"/>
      <c r="AF75" s="171"/>
      <c r="AG75" s="172"/>
      <c r="AH75" s="372" t="s">
        <v>961</v>
      </c>
      <c r="AI75" s="101"/>
      <c r="AJ75" s="101"/>
      <c r="AK75" s="99"/>
      <c r="AL75" s="177"/>
      <c r="AM75" s="178"/>
      <c r="AN75" s="131"/>
      <c r="AO75" s="131"/>
      <c r="AP75" s="131"/>
      <c r="AQ75" s="131"/>
      <c r="AR75" s="131"/>
      <c r="AS75" s="131"/>
      <c r="AT75" s="131"/>
      <c r="AU75" s="131"/>
      <c r="AV75" s="178"/>
      <c r="AW75" s="178"/>
      <c r="AX75" s="178"/>
      <c r="AY75" s="178"/>
      <c r="AZ75" s="179"/>
      <c r="BA75" s="372" t="s">
        <v>961</v>
      </c>
      <c r="BB75" s="86"/>
      <c r="BC75" s="64"/>
      <c r="BD75" s="70"/>
      <c r="BH75" s="87"/>
    </row>
    <row r="76" spans="1:63" ht="13.5" customHeight="1" thickBot="1">
      <c r="A76" s="64"/>
      <c r="B76" s="98"/>
      <c r="C76" s="55"/>
      <c r="D76" s="134"/>
      <c r="E76" s="307" t="s">
        <v>954</v>
      </c>
      <c r="F76" s="307"/>
      <c r="G76" s="307"/>
      <c r="H76" s="307"/>
      <c r="I76" s="307"/>
      <c r="J76" s="307"/>
      <c r="K76" s="308"/>
      <c r="L76" s="357"/>
      <c r="M76" s="358"/>
      <c r="N76" s="358"/>
      <c r="O76" s="358"/>
      <c r="P76" s="358"/>
      <c r="Q76" s="358"/>
      <c r="R76" s="358"/>
      <c r="S76" s="358"/>
      <c r="T76" s="358"/>
      <c r="U76" s="358"/>
      <c r="V76" s="358"/>
      <c r="W76" s="358"/>
      <c r="X76" s="358"/>
      <c r="Y76" s="358"/>
      <c r="Z76" s="358"/>
      <c r="AA76" s="358"/>
      <c r="AB76" s="358"/>
      <c r="AC76" s="358"/>
      <c r="AD76" s="358"/>
      <c r="AE76" s="358"/>
      <c r="AF76" s="359"/>
      <c r="AG76" s="173"/>
      <c r="AH76" s="373"/>
      <c r="AI76" s="102"/>
      <c r="AJ76" s="101"/>
      <c r="AL76" s="180"/>
      <c r="AM76" s="307" t="s">
        <v>734</v>
      </c>
      <c r="AN76" s="307"/>
      <c r="AO76" s="307"/>
      <c r="AP76" s="307"/>
      <c r="AQ76" s="307"/>
      <c r="AR76" s="307"/>
      <c r="AS76" s="307"/>
      <c r="AT76" s="151"/>
      <c r="AU76" s="356"/>
      <c r="AV76" s="356"/>
      <c r="AW76" s="356"/>
      <c r="AX76" s="356"/>
      <c r="AY76" s="356"/>
      <c r="AZ76" s="129"/>
      <c r="BA76" s="373"/>
      <c r="BB76" s="86"/>
      <c r="BC76" s="64"/>
      <c r="BD76" s="59"/>
      <c r="BH76" s="87"/>
    </row>
    <row r="77" spans="1:63" ht="5.0999999999999996" customHeight="1">
      <c r="A77" s="64"/>
      <c r="B77" s="98"/>
      <c r="C77" s="55"/>
      <c r="D77" s="159"/>
      <c r="E77" s="174"/>
      <c r="F77" s="174"/>
      <c r="G77" s="174"/>
      <c r="H77" s="174"/>
      <c r="I77" s="174"/>
      <c r="J77" s="174"/>
      <c r="K77" s="174"/>
      <c r="L77" s="161"/>
      <c r="M77" s="175"/>
      <c r="N77" s="175"/>
      <c r="O77" s="175"/>
      <c r="P77" s="175"/>
      <c r="Q77" s="175"/>
      <c r="R77" s="175"/>
      <c r="S77" s="175"/>
      <c r="T77" s="175"/>
      <c r="U77" s="175"/>
      <c r="V77" s="175"/>
      <c r="W77" s="175"/>
      <c r="X77" s="175"/>
      <c r="Y77" s="175"/>
      <c r="Z77" s="175"/>
      <c r="AA77" s="175"/>
      <c r="AB77" s="175"/>
      <c r="AC77" s="175"/>
      <c r="AD77" s="175"/>
      <c r="AE77" s="175"/>
      <c r="AF77" s="175"/>
      <c r="AG77" s="176"/>
      <c r="AH77" s="374"/>
      <c r="AI77" s="101"/>
      <c r="AJ77" s="101"/>
      <c r="AK77" s="99"/>
      <c r="AL77" s="181"/>
      <c r="AM77" s="161"/>
      <c r="AN77" s="161"/>
      <c r="AO77" s="161"/>
      <c r="AP77" s="161"/>
      <c r="AQ77" s="161"/>
      <c r="AR77" s="161"/>
      <c r="AS77" s="161"/>
      <c r="AT77" s="161"/>
      <c r="AU77" s="161"/>
      <c r="AV77" s="161"/>
      <c r="AW77" s="161"/>
      <c r="AX77" s="161"/>
      <c r="AY77" s="161"/>
      <c r="AZ77" s="169"/>
      <c r="BA77" s="374"/>
      <c r="BB77" s="86"/>
      <c r="BC77" s="64"/>
      <c r="BD77" s="70"/>
      <c r="BH77" s="87"/>
    </row>
    <row r="78" spans="1:63">
      <c r="A78" s="55"/>
      <c r="B78" s="98"/>
      <c r="C78" s="55"/>
      <c r="D78" s="100"/>
      <c r="E78" s="100"/>
      <c r="F78" s="100"/>
      <c r="G78" s="100"/>
      <c r="H78" s="100"/>
      <c r="I78" s="100"/>
      <c r="J78" s="100"/>
      <c r="K78" s="100"/>
      <c r="L78" s="55"/>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86"/>
      <c r="BC78" s="55"/>
      <c r="BD78" s="51"/>
    </row>
    <row r="79" spans="1:63" ht="5.0999999999999996" customHeight="1">
      <c r="A79" s="55"/>
      <c r="B79" s="98"/>
      <c r="C79" s="55"/>
      <c r="D79" s="182"/>
      <c r="E79" s="170"/>
      <c r="F79" s="170"/>
      <c r="G79" s="170"/>
      <c r="H79" s="170"/>
      <c r="I79" s="170"/>
      <c r="J79" s="170"/>
      <c r="K79" s="170"/>
      <c r="L79" s="131"/>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4"/>
      <c r="BA79" s="458" t="s">
        <v>961</v>
      </c>
      <c r="BB79" s="86"/>
      <c r="BC79" s="55"/>
      <c r="BD79" s="51"/>
    </row>
    <row r="80" spans="1:63" ht="16.5">
      <c r="A80" s="55"/>
      <c r="B80" s="98"/>
      <c r="C80" s="55"/>
      <c r="D80" s="134"/>
      <c r="E80" s="307" t="s">
        <v>958</v>
      </c>
      <c r="F80" s="307"/>
      <c r="G80" s="307"/>
      <c r="H80" s="307"/>
      <c r="I80" s="307"/>
      <c r="J80" s="151"/>
      <c r="K80" s="151"/>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85"/>
      <c r="AN80" s="185"/>
      <c r="AO80" s="185"/>
      <c r="AP80" s="185"/>
      <c r="AQ80" s="185"/>
      <c r="AR80" s="185"/>
      <c r="AS80" s="185"/>
      <c r="AT80" s="185"/>
      <c r="AU80" s="185"/>
      <c r="AV80" s="185"/>
      <c r="AW80" s="185"/>
      <c r="AX80" s="185"/>
      <c r="AY80" s="185"/>
      <c r="AZ80" s="186"/>
      <c r="BA80" s="459"/>
      <c r="BB80" s="86"/>
      <c r="BC80" s="55"/>
      <c r="BD80" s="59"/>
      <c r="BH80" s="87"/>
    </row>
    <row r="81" spans="1:60" ht="5.0999999999999996" customHeight="1" thickBot="1">
      <c r="A81" s="55"/>
      <c r="B81" s="98"/>
      <c r="C81" s="55"/>
      <c r="D81" s="142"/>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2"/>
      <c r="BA81" s="459"/>
      <c r="BB81" s="86"/>
      <c r="BC81" s="55"/>
      <c r="BD81" s="70"/>
      <c r="BH81" s="87"/>
    </row>
    <row r="82" spans="1:60" ht="200.1" customHeight="1" thickBot="1">
      <c r="A82" s="55"/>
      <c r="B82" s="98"/>
      <c r="C82" s="55"/>
      <c r="D82" s="134"/>
      <c r="E82" s="304"/>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c r="AU82" s="305"/>
      <c r="AV82" s="305"/>
      <c r="AW82" s="305"/>
      <c r="AX82" s="305"/>
      <c r="AY82" s="306"/>
      <c r="AZ82" s="187"/>
      <c r="BA82" s="459"/>
      <c r="BB82" s="86"/>
      <c r="BC82" s="55"/>
      <c r="BD82" s="70"/>
      <c r="BH82" s="87"/>
    </row>
    <row r="83" spans="1:60" ht="5.0999999999999996" customHeight="1">
      <c r="A83" s="55"/>
      <c r="B83" s="98"/>
      <c r="C83" s="55"/>
      <c r="D83" s="159"/>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9"/>
      <c r="BA83" s="459"/>
      <c r="BB83" s="86"/>
      <c r="BC83" s="55"/>
      <c r="BD83" s="70"/>
      <c r="BH83" s="87"/>
    </row>
    <row r="84" spans="1:60">
      <c r="A84" s="55"/>
      <c r="B84" s="98"/>
      <c r="C84" s="55"/>
      <c r="D84" s="55"/>
      <c r="E84" s="55"/>
      <c r="F84" s="55"/>
      <c r="G84" s="55"/>
      <c r="H84" s="55"/>
      <c r="I84" s="55"/>
      <c r="J84" s="55"/>
      <c r="K84" s="55"/>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55"/>
      <c r="BA84" s="55"/>
      <c r="BB84" s="86"/>
      <c r="BC84" s="55"/>
      <c r="BD84" s="51"/>
      <c r="BH84" s="87"/>
    </row>
    <row r="85" spans="1:60" ht="5.0999999999999996" customHeight="1" thickBot="1">
      <c r="A85" s="55"/>
      <c r="B85" s="98"/>
      <c r="C85" s="55"/>
      <c r="D85" s="190"/>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31"/>
      <c r="AY85" s="178"/>
      <c r="AZ85" s="140"/>
      <c r="BA85" s="463" t="s">
        <v>961</v>
      </c>
      <c r="BB85" s="86"/>
      <c r="BC85" s="55"/>
      <c r="BD85" s="70"/>
      <c r="BH85" s="89"/>
    </row>
    <row r="86" spans="1:60" ht="17.25" thickBot="1">
      <c r="A86" s="55"/>
      <c r="B86" s="98"/>
      <c r="C86" s="55"/>
      <c r="D86" s="134"/>
      <c r="E86" s="270"/>
      <c r="F86" s="270"/>
      <c r="G86" s="270"/>
      <c r="H86" s="270"/>
      <c r="I86" s="270"/>
      <c r="J86" s="270"/>
      <c r="K86" s="270"/>
      <c r="L86" s="270"/>
      <c r="M86" s="270"/>
      <c r="N86" s="150"/>
      <c r="O86" s="307" t="s">
        <v>25</v>
      </c>
      <c r="P86" s="307"/>
      <c r="Q86" s="307"/>
      <c r="R86" s="307"/>
      <c r="S86" s="307"/>
      <c r="T86" s="307"/>
      <c r="U86" s="311"/>
      <c r="V86" s="312"/>
      <c r="W86" s="312"/>
      <c r="X86" s="313"/>
      <c r="Y86" s="192"/>
      <c r="Z86" s="309" t="s">
        <v>26</v>
      </c>
      <c r="AA86" s="309"/>
      <c r="AB86" s="309"/>
      <c r="AC86" s="309"/>
      <c r="AD86" s="309"/>
      <c r="AE86" s="309"/>
      <c r="AF86" s="314"/>
      <c r="AG86" s="315"/>
      <c r="AH86" s="315"/>
      <c r="AI86" s="316"/>
      <c r="AJ86" s="150"/>
      <c r="AK86" s="309" t="s">
        <v>27</v>
      </c>
      <c r="AL86" s="309"/>
      <c r="AM86" s="309"/>
      <c r="AN86" s="309"/>
      <c r="AO86" s="309"/>
      <c r="AP86" s="309"/>
      <c r="AQ86" s="309"/>
      <c r="AR86" s="327"/>
      <c r="AS86" s="328"/>
      <c r="AT86" s="328"/>
      <c r="AU86" s="328"/>
      <c r="AV86" s="328"/>
      <c r="AW86" s="328"/>
      <c r="AX86" s="328"/>
      <c r="AY86" s="329"/>
      <c r="AZ86" s="152"/>
      <c r="BA86" s="464"/>
      <c r="BB86" s="86"/>
      <c r="BC86" s="55"/>
      <c r="BD86" s="70"/>
      <c r="BH86" s="89"/>
    </row>
    <row r="87" spans="1:60" ht="5.0999999999999996" customHeight="1">
      <c r="A87" s="55"/>
      <c r="B87" s="98"/>
      <c r="C87" s="55"/>
      <c r="D87" s="193"/>
      <c r="E87" s="194"/>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36"/>
      <c r="AS87" s="136"/>
      <c r="AT87" s="136"/>
      <c r="AU87" s="136"/>
      <c r="AV87" s="136"/>
      <c r="AW87" s="136"/>
      <c r="AX87" s="136"/>
      <c r="AY87" s="188"/>
      <c r="AZ87" s="138"/>
      <c r="BA87" s="465"/>
      <c r="BB87" s="86"/>
      <c r="BC87" s="55"/>
      <c r="BD87" s="70"/>
      <c r="BH87" s="89"/>
    </row>
    <row r="88" spans="1:60">
      <c r="A88" s="55"/>
      <c r="B88" s="98"/>
      <c r="C88" s="55"/>
      <c r="D88" s="106"/>
      <c r="E88" s="106"/>
      <c r="F88" s="106"/>
      <c r="G88" s="106"/>
      <c r="H88" s="106"/>
      <c r="I88" s="106"/>
      <c r="J88" s="106"/>
      <c r="K88" s="106"/>
      <c r="L88" s="106"/>
      <c r="M88" s="106"/>
      <c r="N88" s="106"/>
      <c r="O88" s="106"/>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55"/>
      <c r="AS88" s="55"/>
      <c r="AT88" s="55"/>
      <c r="AU88" s="55"/>
      <c r="AV88" s="55"/>
      <c r="AW88" s="55"/>
      <c r="AX88" s="55"/>
      <c r="AY88" s="55"/>
      <c r="AZ88" s="55"/>
      <c r="BA88" s="55"/>
      <c r="BB88" s="86"/>
      <c r="BD88" s="59"/>
    </row>
    <row r="89" spans="1:60" ht="5.0999999999999996" customHeight="1" thickBot="1">
      <c r="A89" s="55"/>
      <c r="B89" s="98"/>
      <c r="C89" s="55"/>
      <c r="D89" s="190"/>
      <c r="E89" s="191"/>
      <c r="F89" s="191"/>
      <c r="G89" s="191"/>
      <c r="H89" s="191"/>
      <c r="I89" s="191"/>
      <c r="J89" s="191"/>
      <c r="K89" s="191"/>
      <c r="L89" s="191"/>
      <c r="M89" s="191"/>
      <c r="N89" s="191"/>
      <c r="O89" s="191"/>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31"/>
      <c r="AS89" s="131"/>
      <c r="AT89" s="131"/>
      <c r="AU89" s="131"/>
      <c r="AV89" s="131"/>
      <c r="AW89" s="131"/>
      <c r="AX89" s="131"/>
      <c r="AY89" s="131"/>
      <c r="AZ89" s="140"/>
      <c r="BA89" s="463" t="s">
        <v>961</v>
      </c>
      <c r="BB89" s="86"/>
      <c r="BD89" s="59"/>
    </row>
    <row r="90" spans="1:60" ht="13.5" customHeight="1" thickBot="1">
      <c r="A90" s="55"/>
      <c r="B90" s="98"/>
      <c r="C90" s="55"/>
      <c r="D90" s="134"/>
      <c r="E90" s="303" t="s">
        <v>957</v>
      </c>
      <c r="F90" s="303"/>
      <c r="G90" s="303"/>
      <c r="H90" s="303"/>
      <c r="I90" s="303"/>
      <c r="J90" s="303"/>
      <c r="K90" s="338" t="s">
        <v>28</v>
      </c>
      <c r="L90" s="338"/>
      <c r="M90" s="338"/>
      <c r="N90" s="338"/>
      <c r="O90" s="338"/>
      <c r="P90" s="339" t="s">
        <v>997</v>
      </c>
      <c r="Q90" s="340"/>
      <c r="R90" s="340"/>
      <c r="S90" s="341"/>
      <c r="T90" s="338" t="s">
        <v>29</v>
      </c>
      <c r="U90" s="338"/>
      <c r="V90" s="338"/>
      <c r="W90" s="338"/>
      <c r="X90" s="339" t="s">
        <v>998</v>
      </c>
      <c r="Y90" s="340"/>
      <c r="Z90" s="340"/>
      <c r="AA90" s="341"/>
      <c r="AB90" s="150"/>
      <c r="AC90" s="269"/>
      <c r="AD90" s="286" t="str">
        <f>IF(AND(ISNUMBER(Data_TemporalExtent1_End),ISNUMBER(Data_TemporalExtent1_Start)),IF(Data_TemporalExtent1_End-Data_TemporalExtent1_Start&lt;=0,"Les dates sont inversées",""),"")</f>
        <v/>
      </c>
      <c r="AE90" s="269"/>
      <c r="AF90" s="269"/>
      <c r="AG90" s="269"/>
      <c r="AH90" s="269"/>
      <c r="AI90" s="269"/>
      <c r="AJ90" s="269"/>
      <c r="AK90" s="269"/>
      <c r="AL90" s="269"/>
      <c r="AM90" s="269"/>
      <c r="AN90" s="269"/>
      <c r="AO90" s="269"/>
      <c r="AP90" s="269"/>
      <c r="AQ90" s="269"/>
      <c r="AR90" s="269"/>
      <c r="AS90" s="269"/>
      <c r="AT90" s="269"/>
      <c r="AU90" s="269"/>
      <c r="AV90" s="269"/>
      <c r="AW90" s="269"/>
      <c r="AX90" s="269"/>
      <c r="AY90" s="269"/>
      <c r="AZ90" s="129"/>
      <c r="BA90" s="464"/>
      <c r="BB90" s="86"/>
      <c r="BD90" s="59"/>
      <c r="BE90" s="59"/>
      <c r="BF90" s="59"/>
      <c r="BG90" s="59"/>
    </row>
    <row r="91" spans="1:60" ht="5.0999999999999996" customHeight="1">
      <c r="A91" s="55"/>
      <c r="B91" s="98"/>
      <c r="C91" s="55"/>
      <c r="D91" s="159"/>
      <c r="E91" s="195"/>
      <c r="F91" s="195"/>
      <c r="G91" s="195"/>
      <c r="H91" s="195"/>
      <c r="I91" s="195"/>
      <c r="J91" s="195"/>
      <c r="K91" s="196"/>
      <c r="L91" s="196"/>
      <c r="M91" s="196"/>
      <c r="N91" s="196"/>
      <c r="O91" s="196"/>
      <c r="P91" s="197"/>
      <c r="Q91" s="197"/>
      <c r="R91" s="197"/>
      <c r="S91" s="197"/>
      <c r="T91" s="196"/>
      <c r="U91" s="196"/>
      <c r="V91" s="196"/>
      <c r="W91" s="196"/>
      <c r="X91" s="197"/>
      <c r="Y91" s="197"/>
      <c r="Z91" s="197"/>
      <c r="AA91" s="197"/>
      <c r="AB91" s="161"/>
      <c r="AC91" s="198"/>
      <c r="AD91" s="198"/>
      <c r="AE91" s="198"/>
      <c r="AF91" s="198"/>
      <c r="AG91" s="197"/>
      <c r="AH91" s="197"/>
      <c r="AI91" s="197"/>
      <c r="AJ91" s="197"/>
      <c r="AK91" s="197"/>
      <c r="AL91" s="197"/>
      <c r="AM91" s="197"/>
      <c r="AN91" s="197"/>
      <c r="AO91" s="197"/>
      <c r="AP91" s="197"/>
      <c r="AQ91" s="197"/>
      <c r="AR91" s="197"/>
      <c r="AS91" s="197"/>
      <c r="AT91" s="197"/>
      <c r="AU91" s="197"/>
      <c r="AV91" s="197"/>
      <c r="AW91" s="197"/>
      <c r="AX91" s="197"/>
      <c r="AY91" s="197"/>
      <c r="AZ91" s="169"/>
      <c r="BA91" s="465"/>
      <c r="BB91" s="86"/>
      <c r="BD91" s="59"/>
      <c r="BE91" s="59"/>
      <c r="BF91" s="59"/>
      <c r="BG91" s="59"/>
    </row>
    <row r="92" spans="1:60">
      <c r="A92" s="55"/>
      <c r="B92" s="98"/>
      <c r="C92" s="55"/>
      <c r="D92" s="107"/>
      <c r="E92" s="107"/>
      <c r="F92" s="107"/>
      <c r="G92" s="107"/>
      <c r="H92" s="107"/>
      <c r="I92" s="107"/>
      <c r="J92" s="107"/>
      <c r="K92" s="107"/>
      <c r="L92" s="107"/>
      <c r="M92" s="73"/>
      <c r="N92" s="73"/>
      <c r="O92" s="73"/>
      <c r="P92" s="104"/>
      <c r="Q92" s="104"/>
      <c r="R92" s="104"/>
      <c r="S92" s="104"/>
      <c r="T92" s="104"/>
      <c r="U92" s="104"/>
      <c r="V92" s="104"/>
      <c r="W92" s="104"/>
      <c r="X92" s="55"/>
      <c r="Y92" s="55"/>
      <c r="Z92" s="55"/>
      <c r="AA92" s="55"/>
      <c r="AB92" s="55"/>
      <c r="AC92" s="55"/>
      <c r="AD92" s="55"/>
      <c r="AE92" s="55"/>
      <c r="AF92" s="104"/>
      <c r="AG92" s="104"/>
      <c r="AH92" s="104"/>
      <c r="AI92" s="104"/>
      <c r="AJ92" s="104"/>
      <c r="AK92" s="104"/>
      <c r="AL92" s="104"/>
      <c r="AM92" s="104"/>
      <c r="AN92" s="104"/>
      <c r="AO92" s="104"/>
      <c r="AP92" s="104"/>
      <c r="AQ92" s="104"/>
      <c r="AR92" s="104"/>
      <c r="AS92" s="104"/>
      <c r="AT92" s="104"/>
      <c r="AU92" s="104"/>
      <c r="AV92" s="104"/>
      <c r="AW92" s="104"/>
      <c r="AX92" s="104"/>
      <c r="AY92" s="104"/>
      <c r="AZ92" s="55"/>
      <c r="BA92" s="55"/>
      <c r="BB92" s="86"/>
      <c r="BC92" s="55"/>
      <c r="BD92" s="59"/>
      <c r="BE92" s="59"/>
      <c r="BF92" s="59"/>
      <c r="BG92" s="59"/>
    </row>
    <row r="93" spans="1:60" ht="5.0999999999999996" customHeight="1">
      <c r="A93" s="55"/>
      <c r="B93" s="98"/>
      <c r="C93" s="55"/>
      <c r="D93" s="177"/>
      <c r="E93" s="178"/>
      <c r="F93" s="178"/>
      <c r="G93" s="131"/>
      <c r="H93" s="166"/>
      <c r="I93" s="166"/>
      <c r="J93" s="166"/>
      <c r="K93" s="166"/>
      <c r="L93" s="166"/>
      <c r="M93" s="166"/>
      <c r="N93" s="166"/>
      <c r="O93" s="166"/>
      <c r="P93" s="166"/>
      <c r="Q93" s="166"/>
      <c r="R93" s="166"/>
      <c r="S93" s="166"/>
      <c r="T93" s="166"/>
      <c r="U93" s="166"/>
      <c r="V93" s="166"/>
      <c r="W93" s="178"/>
      <c r="X93" s="178"/>
      <c r="Y93" s="178"/>
      <c r="Z93" s="178"/>
      <c r="AA93" s="178"/>
      <c r="AB93" s="178"/>
      <c r="AC93" s="178"/>
      <c r="AD93" s="178"/>
      <c r="AE93" s="178"/>
      <c r="AF93" s="178"/>
      <c r="AG93" s="178"/>
      <c r="AH93" s="178"/>
      <c r="AI93" s="131"/>
      <c r="AJ93" s="131"/>
      <c r="AK93" s="131"/>
      <c r="AL93" s="131"/>
      <c r="AM93" s="131"/>
      <c r="AN93" s="131"/>
      <c r="AO93" s="131"/>
      <c r="AP93" s="131"/>
      <c r="AQ93" s="131"/>
      <c r="AR93" s="131"/>
      <c r="AS93" s="131"/>
      <c r="AT93" s="131"/>
      <c r="AU93" s="131"/>
      <c r="AV93" s="131"/>
      <c r="AW93" s="131"/>
      <c r="AX93" s="131"/>
      <c r="AY93" s="131"/>
      <c r="AZ93" s="199"/>
      <c r="BA93" s="372" t="s">
        <v>961</v>
      </c>
      <c r="BB93" s="86"/>
      <c r="BC93" s="55"/>
    </row>
    <row r="94" spans="1:60" ht="13.5" customHeight="1" thickBot="1">
      <c r="A94" s="55"/>
      <c r="B94" s="98"/>
      <c r="C94" s="55"/>
      <c r="D94" s="180"/>
      <c r="E94" s="302" t="s">
        <v>31</v>
      </c>
      <c r="F94" s="302"/>
      <c r="G94" s="302"/>
      <c r="H94" s="150"/>
      <c r="I94" s="150"/>
      <c r="J94" s="150"/>
      <c r="K94" s="150"/>
      <c r="L94" s="150"/>
      <c r="M94" s="150"/>
      <c r="N94" s="150"/>
      <c r="O94" s="150"/>
      <c r="P94" s="150"/>
      <c r="Q94" s="150"/>
      <c r="R94" s="150"/>
      <c r="S94" s="150"/>
      <c r="T94" s="150"/>
      <c r="U94" s="200"/>
      <c r="V94" s="200"/>
      <c r="W94" s="200"/>
      <c r="X94" s="200"/>
      <c r="Y94" s="200"/>
      <c r="Z94" s="200"/>
      <c r="AA94" s="200"/>
      <c r="AB94" s="200"/>
      <c r="AC94" s="200"/>
      <c r="AD94" s="200"/>
      <c r="AE94" s="200"/>
      <c r="AF94" s="200"/>
      <c r="AG94" s="200"/>
      <c r="AH94" s="200"/>
      <c r="AI94" s="283" t="b">
        <f>ISNUMBER(SUBSTITUTE(data_ext1_n,".",",")*1)</f>
        <v>0</v>
      </c>
      <c r="AJ94" s="348" t="s">
        <v>32</v>
      </c>
      <c r="AK94" s="348"/>
      <c r="AL94" s="348"/>
      <c r="AM94" s="348"/>
      <c r="AN94" s="348"/>
      <c r="AO94" s="150"/>
      <c r="AP94" s="150"/>
      <c r="AQ94" s="150"/>
      <c r="AR94" s="150"/>
      <c r="AS94" s="150"/>
      <c r="AT94" s="150"/>
      <c r="AU94" s="324" t="s">
        <v>987</v>
      </c>
      <c r="AV94" s="324"/>
      <c r="AW94" s="324"/>
      <c r="AX94" s="324"/>
      <c r="AY94" s="324"/>
      <c r="AZ94" s="129"/>
      <c r="BA94" s="373"/>
      <c r="BB94" s="86"/>
      <c r="BC94" s="55"/>
    </row>
    <row r="95" spans="1:60" ht="13.5" customHeight="1" thickBot="1">
      <c r="A95" s="55"/>
      <c r="B95" s="98"/>
      <c r="C95" s="55"/>
      <c r="D95" s="18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348" t="s">
        <v>33</v>
      </c>
      <c r="AE95" s="348"/>
      <c r="AF95" s="348"/>
      <c r="AG95" s="348"/>
      <c r="AH95" s="348"/>
      <c r="AI95" s="283" t="e">
        <f>(SUBSTITUTE(data_ext1_n,".",",")*1)&gt;(SUBSTITUTE(data_ext1_s,".",",")*1)</f>
        <v>#VALUE!</v>
      </c>
      <c r="AJ95" s="298"/>
      <c r="AK95" s="298"/>
      <c r="AL95" s="298"/>
      <c r="AM95" s="298"/>
      <c r="AN95" s="298"/>
      <c r="AO95" s="283" t="b">
        <f>ISNUMBER(SUBSTITUTE(data_ext1_e,".",",")*1)</f>
        <v>0</v>
      </c>
      <c r="AP95" s="348" t="s">
        <v>34</v>
      </c>
      <c r="AQ95" s="348"/>
      <c r="AR95" s="348"/>
      <c r="AS95" s="348"/>
      <c r="AT95" s="348"/>
      <c r="AU95" s="150"/>
      <c r="AV95" s="150"/>
      <c r="AW95" s="284" t="str">
        <f>IF(AND(ISERROR(SEARCH(".",data_ext1_n)),ISERROR(SEARCH(",",data_ext1_n))),"OK",IF(ISERROR(SEARCH(".",data_ext1_n)),"KO","OK"))</f>
        <v>OK</v>
      </c>
      <c r="AX95" s="150"/>
      <c r="AY95" s="151"/>
      <c r="AZ95" s="129"/>
      <c r="BA95" s="373"/>
      <c r="BB95" s="86"/>
      <c r="BC95" s="55"/>
      <c r="BD95" s="59"/>
    </row>
    <row r="96" spans="1:60" ht="13.5" customHeight="1" thickBot="1">
      <c r="A96" s="55"/>
      <c r="B96" s="98"/>
      <c r="C96" s="55"/>
      <c r="D96" s="180"/>
      <c r="E96" s="349" t="s">
        <v>988</v>
      </c>
      <c r="F96" s="349"/>
      <c r="G96" s="150"/>
      <c r="H96" s="350"/>
      <c r="I96" s="351"/>
      <c r="J96" s="351"/>
      <c r="K96" s="351"/>
      <c r="L96" s="351"/>
      <c r="M96" s="351"/>
      <c r="N96" s="351"/>
      <c r="O96" s="351"/>
      <c r="P96" s="351"/>
      <c r="Q96" s="351"/>
      <c r="R96" s="351"/>
      <c r="S96" s="351"/>
      <c r="T96" s="351"/>
      <c r="U96" s="351"/>
      <c r="V96" s="352"/>
      <c r="W96" s="150"/>
      <c r="X96" s="150"/>
      <c r="Y96" s="150"/>
      <c r="Z96" s="150"/>
      <c r="AA96" s="150"/>
      <c r="AB96" s="150"/>
      <c r="AC96" s="283" t="b">
        <f>ISNUMBER(SUBSTITUTE(data_ext1_w,".",",")*1)</f>
        <v>0</v>
      </c>
      <c r="AD96" s="298"/>
      <c r="AE96" s="298"/>
      <c r="AF96" s="298"/>
      <c r="AG96" s="298"/>
      <c r="AH96" s="298"/>
      <c r="AI96" s="150"/>
      <c r="AJ96" s="317" t="s">
        <v>35</v>
      </c>
      <c r="AK96" s="317"/>
      <c r="AL96" s="317"/>
      <c r="AM96" s="317"/>
      <c r="AN96" s="317"/>
      <c r="AO96" s="283" t="e">
        <f>(SUBSTITUTE(data_ext1_e,".",",")*1)&gt;(SUBSTITUTE(data_ext1_w,".",",")*1)</f>
        <v>#VALUE!</v>
      </c>
      <c r="AP96" s="298"/>
      <c r="AQ96" s="298"/>
      <c r="AR96" s="298"/>
      <c r="AS96" s="298"/>
      <c r="AT96" s="298"/>
      <c r="AU96" s="150"/>
      <c r="AV96" s="284" t="str">
        <f>IF(AND(ISERROR(SEARCH(".",data_ext1_w)),ISERROR(SEARCH(",",data_ext1_w))),"OK",IF(ISERROR(SEARCH(".",data_ext1_w)),"KO","OK"))</f>
        <v>OK</v>
      </c>
      <c r="AW96" s="150"/>
      <c r="AX96" s="284" t="str">
        <f>IF(AND(ISERROR(SEARCH(".",data_ext1_e)),ISERROR(SEARCH(",",data_ext1_e))),"OK",IF(ISERROR(SEARCH(".",data_ext1_e)),"KO","OK"))</f>
        <v>OK</v>
      </c>
      <c r="AY96" s="151"/>
      <c r="AZ96" s="129"/>
      <c r="BA96" s="373"/>
      <c r="BB96" s="86"/>
      <c r="BC96" s="55"/>
      <c r="BD96" s="59"/>
    </row>
    <row r="97" spans="1:60" ht="13.5" customHeight="1" thickBot="1">
      <c r="A97" s="64"/>
      <c r="B97" s="98"/>
      <c r="C97" s="55"/>
      <c r="D97" s="18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150"/>
      <c r="AE97" s="150"/>
      <c r="AF97" s="150"/>
      <c r="AG97" s="150"/>
      <c r="AH97" s="150"/>
      <c r="AI97" s="283" t="b">
        <f>ISNUMBER(SUBSTITUTE(data_ext1_s,".",",")*1)</f>
        <v>0</v>
      </c>
      <c r="AJ97" s="298"/>
      <c r="AK97" s="298"/>
      <c r="AL97" s="298"/>
      <c r="AM97" s="298"/>
      <c r="AN97" s="298"/>
      <c r="AO97" s="150"/>
      <c r="AP97" s="150"/>
      <c r="AQ97" s="150"/>
      <c r="AR97" s="150"/>
      <c r="AS97" s="150"/>
      <c r="AT97" s="150"/>
      <c r="AU97" s="150"/>
      <c r="AV97" s="150"/>
      <c r="AW97" s="284" t="str">
        <f>IF(AND(ISERROR(SEARCH(".",data_ext1_s)),ISERROR(SEARCH(",",data_ext1_s))),"OK",IF(ISERROR(SEARCH(".",data_ext1_s)),"KO","OK"))</f>
        <v>OK</v>
      </c>
      <c r="AX97" s="150"/>
      <c r="AY97" s="151"/>
      <c r="AZ97" s="129"/>
      <c r="BA97" s="373"/>
      <c r="BB97" s="86"/>
      <c r="BC97" s="64"/>
      <c r="BD97" s="59"/>
    </row>
    <row r="98" spans="1:60" ht="5.0999999999999996" customHeight="1">
      <c r="A98" s="55"/>
      <c r="B98" s="98"/>
      <c r="C98" s="55"/>
      <c r="D98" s="181"/>
      <c r="E98" s="188"/>
      <c r="F98" s="188"/>
      <c r="G98" s="188"/>
      <c r="H98" s="188"/>
      <c r="I98" s="188"/>
      <c r="J98" s="188"/>
      <c r="K98" s="188"/>
      <c r="L98" s="188"/>
      <c r="M98" s="188"/>
      <c r="N98" s="188"/>
      <c r="O98" s="188"/>
      <c r="P98" s="188"/>
      <c r="Q98" s="188"/>
      <c r="R98" s="188"/>
      <c r="S98" s="188"/>
      <c r="T98" s="188"/>
      <c r="U98" s="188"/>
      <c r="V98" s="188"/>
      <c r="W98" s="188"/>
      <c r="X98" s="188"/>
      <c r="Y98" s="188"/>
      <c r="Z98" s="161"/>
      <c r="AA98" s="161"/>
      <c r="AB98" s="161"/>
      <c r="AC98" s="161"/>
      <c r="AD98" s="161"/>
      <c r="AE98" s="161"/>
      <c r="AF98" s="161"/>
      <c r="AG98" s="161"/>
      <c r="AH98" s="161"/>
      <c r="AI98" s="161"/>
      <c r="AJ98" s="161"/>
      <c r="AK98" s="136"/>
      <c r="AL98" s="136"/>
      <c r="AM98" s="136"/>
      <c r="AN98" s="136"/>
      <c r="AO98" s="136"/>
      <c r="AP98" s="136"/>
      <c r="AQ98" s="136"/>
      <c r="AR98" s="136"/>
      <c r="AS98" s="136"/>
      <c r="AT98" s="136"/>
      <c r="AU98" s="136"/>
      <c r="AV98" s="136"/>
      <c r="AW98" s="136"/>
      <c r="AX98" s="136"/>
      <c r="AY98" s="136"/>
      <c r="AZ98" s="169"/>
      <c r="BA98" s="374"/>
      <c r="BB98" s="86"/>
      <c r="BC98" s="55"/>
      <c r="BD98" s="59"/>
    </row>
    <row r="99" spans="1:60">
      <c r="A99" s="55"/>
      <c r="B99" s="98"/>
      <c r="C99" s="55"/>
      <c r="D99" s="55"/>
      <c r="E99" s="55"/>
      <c r="F99" s="55"/>
      <c r="G99" s="55"/>
      <c r="H99" s="55"/>
      <c r="I99" s="55"/>
      <c r="J99" s="55"/>
      <c r="K99" s="55"/>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55"/>
      <c r="AL99" s="55"/>
      <c r="AM99" s="55"/>
      <c r="AN99" s="55"/>
      <c r="AO99" s="55"/>
      <c r="AP99" s="55"/>
      <c r="AQ99" s="55"/>
      <c r="AR99" s="55"/>
      <c r="AS99" s="104"/>
      <c r="AT99" s="104"/>
      <c r="AU99" s="104"/>
      <c r="AV99" s="104"/>
      <c r="AW99" s="104"/>
      <c r="AX99" s="104"/>
      <c r="AY99" s="104"/>
      <c r="AZ99" s="55"/>
      <c r="BA99" s="55"/>
      <c r="BB99" s="86"/>
      <c r="BC99" s="55"/>
      <c r="BD99" s="51"/>
    </row>
    <row r="100" spans="1:60" ht="5.0999999999999996" customHeight="1">
      <c r="A100" s="55"/>
      <c r="B100" s="98"/>
      <c r="C100" s="55"/>
      <c r="D100" s="139"/>
      <c r="E100" s="131"/>
      <c r="F100" s="131"/>
      <c r="G100" s="131"/>
      <c r="H100" s="131"/>
      <c r="I100" s="131"/>
      <c r="J100" s="131"/>
      <c r="K100" s="131"/>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9"/>
      <c r="BA100" s="463" t="s">
        <v>961</v>
      </c>
      <c r="BB100" s="86"/>
      <c r="BC100" s="55"/>
      <c r="BD100" s="51"/>
    </row>
    <row r="101" spans="1:60" ht="13.5" customHeight="1">
      <c r="A101" s="55"/>
      <c r="B101" s="98"/>
      <c r="C101" s="55"/>
      <c r="D101" s="134"/>
      <c r="E101" s="342" t="s">
        <v>36</v>
      </c>
      <c r="F101" s="342"/>
      <c r="G101" s="342"/>
      <c r="H101" s="342"/>
      <c r="I101" s="342"/>
      <c r="J101" s="342"/>
      <c r="K101" s="342"/>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200"/>
      <c r="AL101" s="200"/>
      <c r="AM101" s="200"/>
      <c r="AN101" s="200"/>
      <c r="AO101" s="200"/>
      <c r="AP101" s="200"/>
      <c r="AQ101" s="200"/>
      <c r="AR101" s="200"/>
      <c r="AS101" s="150"/>
      <c r="AT101" s="150"/>
      <c r="AU101" s="150"/>
      <c r="AV101" s="150"/>
      <c r="AW101" s="150"/>
      <c r="AX101" s="150"/>
      <c r="AY101" s="150"/>
      <c r="AZ101" s="201"/>
      <c r="BA101" s="464"/>
      <c r="BB101" s="86"/>
      <c r="BC101" s="55"/>
      <c r="BD101" s="59"/>
    </row>
    <row r="102" spans="1:60" ht="5.0999999999999996" customHeight="1" thickBot="1">
      <c r="A102" s="55"/>
      <c r="B102" s="98"/>
      <c r="C102" s="55"/>
      <c r="D102" s="134"/>
      <c r="E102" s="202"/>
      <c r="F102" s="202"/>
      <c r="G102" s="202"/>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0"/>
      <c r="AD102" s="150"/>
      <c r="AE102" s="150"/>
      <c r="AF102" s="150"/>
      <c r="AG102" s="150"/>
      <c r="AH102" s="150"/>
      <c r="AI102" s="150"/>
      <c r="AJ102" s="150"/>
      <c r="AK102" s="200"/>
      <c r="AL102" s="200"/>
      <c r="AM102" s="200"/>
      <c r="AN102" s="200"/>
      <c r="AO102" s="200"/>
      <c r="AP102" s="200"/>
      <c r="AQ102" s="200"/>
      <c r="AR102" s="200"/>
      <c r="AS102" s="150"/>
      <c r="AT102" s="150"/>
      <c r="AU102" s="150"/>
      <c r="AV102" s="150"/>
      <c r="AW102" s="150"/>
      <c r="AX102" s="150"/>
      <c r="AY102" s="150"/>
      <c r="AZ102" s="129"/>
      <c r="BA102" s="464"/>
      <c r="BB102" s="86"/>
      <c r="BC102" s="55"/>
      <c r="BD102" s="105"/>
      <c r="BH102" s="89"/>
    </row>
    <row r="103" spans="1:60" ht="14.25" thickBot="1">
      <c r="A103" s="55"/>
      <c r="B103" s="98"/>
      <c r="C103" s="55"/>
      <c r="D103" s="134"/>
      <c r="E103" s="202"/>
      <c r="F103" s="202"/>
      <c r="G103" s="202"/>
      <c r="H103" s="343"/>
      <c r="I103" s="344"/>
      <c r="J103" s="344"/>
      <c r="K103" s="344"/>
      <c r="L103" s="344"/>
      <c r="M103" s="344"/>
      <c r="N103" s="344"/>
      <c r="O103" s="344"/>
      <c r="P103" s="344"/>
      <c r="Q103" s="344"/>
      <c r="R103" s="344"/>
      <c r="S103" s="344"/>
      <c r="T103" s="345"/>
      <c r="U103" s="203"/>
      <c r="V103" s="156"/>
      <c r="W103" s="150"/>
      <c r="X103" s="150"/>
      <c r="Y103" s="150"/>
      <c r="Z103" s="150"/>
      <c r="AA103" s="150"/>
      <c r="AB103" s="150"/>
      <c r="AC103" s="150"/>
      <c r="AD103" s="150"/>
      <c r="AE103" s="150"/>
      <c r="AF103" s="150"/>
      <c r="AG103" s="150"/>
      <c r="AH103" s="150"/>
      <c r="AI103" s="150"/>
      <c r="AJ103" s="150"/>
      <c r="AK103" s="200"/>
      <c r="AL103" s="200"/>
      <c r="AM103" s="200"/>
      <c r="AN103" s="200"/>
      <c r="AO103" s="200"/>
      <c r="AP103" s="200"/>
      <c r="AQ103" s="200"/>
      <c r="AR103" s="200"/>
      <c r="AS103" s="150"/>
      <c r="AT103" s="150"/>
      <c r="AU103" s="150"/>
      <c r="AV103" s="150"/>
      <c r="AW103" s="150"/>
      <c r="AX103" s="150"/>
      <c r="AY103" s="203"/>
      <c r="AZ103" s="129"/>
      <c r="BA103" s="464"/>
      <c r="BB103" s="86"/>
      <c r="BC103" s="55"/>
      <c r="BD103" s="105"/>
      <c r="BH103" s="89"/>
    </row>
    <row r="104" spans="1:60" ht="5.0999999999999996" customHeight="1">
      <c r="A104" s="55"/>
      <c r="B104" s="98"/>
      <c r="C104" s="55"/>
      <c r="D104" s="159"/>
      <c r="E104" s="204"/>
      <c r="F104" s="204"/>
      <c r="G104" s="204"/>
      <c r="H104" s="204"/>
      <c r="I104" s="204"/>
      <c r="J104" s="204"/>
      <c r="K104" s="204"/>
      <c r="L104" s="161"/>
      <c r="M104" s="205"/>
      <c r="N104" s="205"/>
      <c r="O104" s="205"/>
      <c r="P104" s="205"/>
      <c r="Q104" s="205"/>
      <c r="R104" s="205"/>
      <c r="S104" s="205"/>
      <c r="T104" s="205"/>
      <c r="U104" s="205"/>
      <c r="V104" s="205"/>
      <c r="W104" s="205"/>
      <c r="X104" s="205"/>
      <c r="Y104" s="205"/>
      <c r="Z104" s="205"/>
      <c r="AA104" s="205"/>
      <c r="AB104" s="205"/>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9"/>
      <c r="BA104" s="465"/>
      <c r="BB104" s="86"/>
      <c r="BC104" s="55"/>
      <c r="BD104" s="105"/>
      <c r="BH104" s="89"/>
    </row>
    <row r="105" spans="1:60" ht="13.5">
      <c r="A105" s="55"/>
      <c r="B105" s="98"/>
      <c r="C105" s="55"/>
      <c r="D105" s="54"/>
      <c r="E105" s="108"/>
      <c r="F105" s="108"/>
      <c r="G105" s="108"/>
      <c r="H105" s="108"/>
      <c r="I105" s="108"/>
      <c r="J105" s="108"/>
      <c r="K105" s="108"/>
      <c r="L105" s="54"/>
      <c r="M105" s="109"/>
      <c r="N105" s="109"/>
      <c r="O105" s="109"/>
      <c r="P105" s="109"/>
      <c r="Q105" s="109"/>
      <c r="R105" s="109"/>
      <c r="S105" s="109"/>
      <c r="T105" s="109"/>
      <c r="U105" s="109"/>
      <c r="V105" s="109"/>
      <c r="W105" s="109"/>
      <c r="X105" s="109"/>
      <c r="Y105" s="109"/>
      <c r="Z105" s="109"/>
      <c r="AA105" s="109"/>
      <c r="AB105" s="109"/>
      <c r="AC105" s="54"/>
      <c r="AD105" s="54"/>
      <c r="AE105" s="54"/>
      <c r="AF105" s="54"/>
      <c r="AG105" s="54"/>
      <c r="AH105" s="54"/>
      <c r="AI105" s="54"/>
      <c r="AJ105" s="54"/>
      <c r="AK105" s="54"/>
      <c r="AL105" s="110"/>
      <c r="AM105" s="110"/>
      <c r="AN105" s="110"/>
      <c r="AO105" s="110"/>
      <c r="AP105" s="110"/>
      <c r="AQ105" s="110"/>
      <c r="AR105" s="110"/>
      <c r="AS105" s="110"/>
      <c r="AT105" s="110"/>
      <c r="AU105" s="110"/>
      <c r="AV105" s="110"/>
      <c r="AW105" s="110"/>
      <c r="AX105" s="111"/>
      <c r="AY105" s="111"/>
      <c r="AZ105" s="111"/>
      <c r="BA105" s="111"/>
      <c r="BB105" s="86"/>
      <c r="BC105" s="55"/>
      <c r="BD105" s="105"/>
      <c r="BH105" s="89"/>
    </row>
    <row r="106" spans="1:60" ht="5.0999999999999996" customHeight="1">
      <c r="A106" s="55"/>
      <c r="B106" s="98"/>
      <c r="C106" s="55"/>
      <c r="D106" s="139"/>
      <c r="E106" s="131"/>
      <c r="F106" s="131"/>
      <c r="G106" s="131"/>
      <c r="H106" s="131"/>
      <c r="I106" s="131"/>
      <c r="J106" s="131"/>
      <c r="K106" s="131"/>
      <c r="L106" s="131"/>
      <c r="M106" s="131"/>
      <c r="N106" s="131"/>
      <c r="O106" s="131"/>
      <c r="P106" s="206"/>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40"/>
      <c r="BA106" s="372" t="s">
        <v>961</v>
      </c>
      <c r="BB106" s="86"/>
      <c r="BC106" s="55"/>
      <c r="BD106" s="51"/>
      <c r="BH106" s="87"/>
    </row>
    <row r="107" spans="1:60" ht="16.5">
      <c r="A107" s="55"/>
      <c r="B107" s="98"/>
      <c r="C107" s="55"/>
      <c r="D107" s="134"/>
      <c r="E107" s="302" t="s">
        <v>826</v>
      </c>
      <c r="F107" s="302"/>
      <c r="G107" s="302"/>
      <c r="H107" s="302"/>
      <c r="I107" s="302"/>
      <c r="J107" s="302"/>
      <c r="K107" s="302"/>
      <c r="L107" s="302"/>
      <c r="M107" s="302"/>
      <c r="N107" s="302"/>
      <c r="O107" s="302"/>
      <c r="P107" s="302"/>
      <c r="Q107" s="302"/>
      <c r="R107" s="150"/>
      <c r="S107" s="150"/>
      <c r="T107" s="150"/>
      <c r="U107" s="150"/>
      <c r="V107" s="151"/>
      <c r="W107" s="151"/>
      <c r="X107" s="151"/>
      <c r="Y107" s="151"/>
      <c r="Z107" s="151"/>
      <c r="AA107" s="151"/>
      <c r="AB107" s="151"/>
      <c r="AC107" s="151"/>
      <c r="AD107" s="151"/>
      <c r="AE107" s="151"/>
      <c r="AF107" s="150"/>
      <c r="AG107" s="150"/>
      <c r="AH107" s="150"/>
      <c r="AI107" s="150"/>
      <c r="AJ107" s="150"/>
      <c r="AK107" s="151"/>
      <c r="AL107" s="151"/>
      <c r="AM107" s="151"/>
      <c r="AN107" s="151"/>
      <c r="AO107" s="151"/>
      <c r="AP107" s="151"/>
      <c r="AQ107" s="151"/>
      <c r="AR107" s="151"/>
      <c r="AS107" s="151"/>
      <c r="AT107" s="151"/>
      <c r="AU107" s="151"/>
      <c r="AV107" s="151"/>
      <c r="AW107" s="151"/>
      <c r="AX107" s="151"/>
      <c r="AY107" s="151"/>
      <c r="AZ107" s="152"/>
      <c r="BA107" s="373"/>
      <c r="BB107" s="86"/>
      <c r="BC107" s="55"/>
      <c r="BD107" s="59"/>
      <c r="BH107" s="87"/>
    </row>
    <row r="108" spans="1:60" ht="5.0999999999999996" customHeight="1" thickBot="1">
      <c r="A108" s="55"/>
      <c r="B108" s="98"/>
      <c r="C108" s="55"/>
      <c r="D108" s="134"/>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2"/>
      <c r="BA108" s="373"/>
      <c r="BB108" s="86"/>
      <c r="BC108" s="55"/>
      <c r="BD108" s="70"/>
    </row>
    <row r="109" spans="1:60" ht="17.25" thickBot="1">
      <c r="A109" s="55"/>
      <c r="B109" s="98"/>
      <c r="C109" s="55"/>
      <c r="D109" s="134"/>
      <c r="E109" s="299" t="s">
        <v>827</v>
      </c>
      <c r="F109" s="299"/>
      <c r="G109" s="299"/>
      <c r="H109" s="301"/>
      <c r="I109" s="396"/>
      <c r="J109" s="396"/>
      <c r="K109" s="396"/>
      <c r="L109" s="396"/>
      <c r="M109" s="396"/>
      <c r="N109" s="396"/>
      <c r="O109" s="396"/>
      <c r="P109" s="396"/>
      <c r="Q109" s="396"/>
      <c r="R109" s="396"/>
      <c r="S109" s="396"/>
      <c r="T109" s="396"/>
      <c r="U109" s="396"/>
      <c r="V109" s="396"/>
      <c r="W109" s="396"/>
      <c r="X109" s="396"/>
      <c r="Y109" s="396"/>
      <c r="Z109" s="396"/>
      <c r="AA109" s="396"/>
      <c r="AB109" s="150"/>
      <c r="AC109" s="299" t="s">
        <v>824</v>
      </c>
      <c r="AD109" s="299"/>
      <c r="AE109" s="299"/>
      <c r="AF109" s="300"/>
      <c r="AG109" s="395"/>
      <c r="AH109" s="395"/>
      <c r="AI109" s="395"/>
      <c r="AJ109" s="395"/>
      <c r="AK109" s="395"/>
      <c r="AL109" s="395"/>
      <c r="AM109" s="395"/>
      <c r="AN109" s="395"/>
      <c r="AO109" s="395"/>
      <c r="AP109" s="395"/>
      <c r="AQ109" s="395"/>
      <c r="AR109" s="395"/>
      <c r="AS109" s="395"/>
      <c r="AT109" s="395"/>
      <c r="AU109" s="395"/>
      <c r="AV109" s="395"/>
      <c r="AW109" s="395"/>
      <c r="AX109" s="395"/>
      <c r="AY109" s="395"/>
      <c r="AZ109" s="129"/>
      <c r="BA109" s="373"/>
      <c r="BB109" s="86"/>
      <c r="BC109" s="55"/>
      <c r="BD109" s="70"/>
      <c r="BF109" s="59"/>
      <c r="BG109" s="59"/>
    </row>
    <row r="110" spans="1:60" ht="13.5">
      <c r="A110" s="55"/>
      <c r="B110" s="98"/>
      <c r="C110" s="55"/>
      <c r="D110" s="134"/>
      <c r="E110" s="207"/>
      <c r="F110" s="207"/>
      <c r="G110" s="207"/>
      <c r="H110" s="207"/>
      <c r="I110" s="208"/>
      <c r="J110" s="208"/>
      <c r="K110" s="208"/>
      <c r="L110" s="208"/>
      <c r="M110" s="208"/>
      <c r="N110" s="208"/>
      <c r="O110" s="151"/>
      <c r="P110" s="151"/>
      <c r="Q110" s="151"/>
      <c r="R110" s="151"/>
      <c r="S110" s="151"/>
      <c r="T110" s="151"/>
      <c r="U110" s="151"/>
      <c r="V110" s="151"/>
      <c r="W110" s="151"/>
      <c r="X110" s="151"/>
      <c r="Y110" s="151"/>
      <c r="Z110" s="151"/>
      <c r="AA110" s="150"/>
      <c r="AB110" s="150"/>
      <c r="AC110" s="209"/>
      <c r="AD110" s="209"/>
      <c r="AE110" s="209"/>
      <c r="AF110" s="209"/>
      <c r="AG110" s="151"/>
      <c r="AH110" s="151"/>
      <c r="AI110" s="151"/>
      <c r="AJ110" s="151"/>
      <c r="AK110" s="151"/>
      <c r="AL110" s="151"/>
      <c r="AM110" s="151"/>
      <c r="AN110" s="151"/>
      <c r="AO110" s="151"/>
      <c r="AP110" s="151"/>
      <c r="AQ110" s="151"/>
      <c r="AR110" s="151"/>
      <c r="AS110" s="151"/>
      <c r="AT110" s="151"/>
      <c r="AU110" s="151"/>
      <c r="AV110" s="151"/>
      <c r="AW110" s="151"/>
      <c r="AX110" s="151"/>
      <c r="AY110" s="150"/>
      <c r="AZ110" s="129"/>
      <c r="BA110" s="373"/>
      <c r="BB110" s="86"/>
      <c r="BC110" s="55"/>
      <c r="BD110" s="70"/>
      <c r="BF110" s="59"/>
      <c r="BG110" s="59"/>
    </row>
    <row r="111" spans="1:60" ht="16.5">
      <c r="A111" s="55"/>
      <c r="B111" s="98"/>
      <c r="C111" s="55"/>
      <c r="D111" s="134"/>
      <c r="E111" s="299" t="s">
        <v>823</v>
      </c>
      <c r="F111" s="299"/>
      <c r="G111" s="299"/>
      <c r="H111" s="300"/>
      <c r="I111" s="395"/>
      <c r="J111" s="395"/>
      <c r="K111" s="395"/>
      <c r="L111" s="395"/>
      <c r="M111" s="395"/>
      <c r="N111" s="395"/>
      <c r="O111" s="395"/>
      <c r="P111" s="395"/>
      <c r="Q111" s="395"/>
      <c r="R111" s="395"/>
      <c r="S111" s="395"/>
      <c r="T111" s="395"/>
      <c r="U111" s="395"/>
      <c r="V111" s="395"/>
      <c r="W111" s="395"/>
      <c r="X111" s="395"/>
      <c r="Y111" s="395"/>
      <c r="Z111" s="395"/>
      <c r="AA111" s="395"/>
      <c r="AB111" s="150"/>
      <c r="AC111" s="299" t="s">
        <v>825</v>
      </c>
      <c r="AD111" s="299"/>
      <c r="AE111" s="299"/>
      <c r="AF111" s="300"/>
      <c r="AG111" s="395"/>
      <c r="AH111" s="395"/>
      <c r="AI111" s="395"/>
      <c r="AJ111" s="395"/>
      <c r="AK111" s="395"/>
      <c r="AL111" s="395"/>
      <c r="AM111" s="395"/>
      <c r="AN111" s="395"/>
      <c r="AO111" s="395"/>
      <c r="AP111" s="395"/>
      <c r="AQ111" s="395"/>
      <c r="AR111" s="395"/>
      <c r="AS111" s="395"/>
      <c r="AT111" s="395"/>
      <c r="AU111" s="395"/>
      <c r="AV111" s="395"/>
      <c r="AW111" s="395"/>
      <c r="AX111" s="395"/>
      <c r="AY111" s="395"/>
      <c r="AZ111" s="210"/>
      <c r="BA111" s="373"/>
      <c r="BB111" s="86"/>
      <c r="BC111" s="55"/>
      <c r="BD111" s="59"/>
      <c r="BF111" s="59"/>
      <c r="BG111" s="59"/>
    </row>
    <row r="112" spans="1:60" ht="5.0999999999999996" customHeight="1">
      <c r="A112" s="55"/>
      <c r="B112" s="98"/>
      <c r="C112" s="55"/>
      <c r="D112" s="211"/>
      <c r="E112" s="212"/>
      <c r="F112" s="212"/>
      <c r="G112" s="212"/>
      <c r="H112" s="212"/>
      <c r="I112" s="212"/>
      <c r="J112" s="213"/>
      <c r="K112" s="213"/>
      <c r="L112" s="213"/>
      <c r="M112" s="213"/>
      <c r="N112" s="213"/>
      <c r="O112" s="213"/>
      <c r="P112" s="213"/>
      <c r="Q112" s="213"/>
      <c r="R112" s="213"/>
      <c r="S112" s="213"/>
      <c r="T112" s="213"/>
      <c r="U112" s="213"/>
      <c r="V112" s="213"/>
      <c r="W112" s="213"/>
      <c r="X112" s="213"/>
      <c r="Y112" s="213"/>
      <c r="Z112" s="213"/>
      <c r="AA112" s="213"/>
      <c r="AB112" s="213"/>
      <c r="AC112" s="267"/>
      <c r="AD112" s="268"/>
      <c r="AE112" s="268"/>
      <c r="AF112" s="268"/>
      <c r="AG112" s="213"/>
      <c r="AH112" s="213"/>
      <c r="AI112" s="213"/>
      <c r="AJ112" s="213"/>
      <c r="AK112" s="213"/>
      <c r="AL112" s="213"/>
      <c r="AM112" s="213"/>
      <c r="AN112" s="213"/>
      <c r="AO112" s="213"/>
      <c r="AP112" s="213"/>
      <c r="AQ112" s="213"/>
      <c r="AR112" s="213"/>
      <c r="AS112" s="213"/>
      <c r="AT112" s="213"/>
      <c r="AU112" s="213"/>
      <c r="AV112" s="213"/>
      <c r="AW112" s="213"/>
      <c r="AX112" s="213"/>
      <c r="AY112" s="213"/>
      <c r="AZ112" s="214"/>
      <c r="BA112" s="374"/>
      <c r="BB112" s="86"/>
      <c r="BC112" s="55"/>
      <c r="BD112" s="70"/>
    </row>
    <row r="113" spans="1:72">
      <c r="A113" s="55"/>
      <c r="B113" s="98"/>
      <c r="C113" s="55"/>
      <c r="D113" s="106"/>
      <c r="E113" s="106"/>
      <c r="F113" s="106"/>
      <c r="G113" s="106"/>
      <c r="H113" s="106"/>
      <c r="I113" s="106"/>
      <c r="J113" s="106"/>
      <c r="K113" s="106"/>
      <c r="L113" s="106"/>
      <c r="M113" s="106"/>
      <c r="N113" s="106"/>
      <c r="O113" s="106"/>
      <c r="P113" s="106"/>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86"/>
      <c r="BC113" s="55"/>
      <c r="BD113" s="51"/>
    </row>
    <row r="114" spans="1:72" ht="5.0999999999999996" customHeight="1">
      <c r="A114" s="55"/>
      <c r="B114" s="98"/>
      <c r="C114" s="55"/>
      <c r="D114" s="190"/>
      <c r="E114" s="191"/>
      <c r="F114" s="191"/>
      <c r="G114" s="191"/>
      <c r="H114" s="191"/>
      <c r="I114" s="191"/>
      <c r="J114" s="191"/>
      <c r="K114" s="191"/>
      <c r="L114" s="191"/>
      <c r="M114" s="191"/>
      <c r="N114" s="191"/>
      <c r="O114" s="191"/>
      <c r="P114" s="19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40"/>
      <c r="BA114" s="372" t="s">
        <v>961</v>
      </c>
      <c r="BB114" s="86"/>
      <c r="BC114" s="55"/>
      <c r="BD114" s="51"/>
      <c r="BH114" s="70"/>
    </row>
    <row r="115" spans="1:72" ht="16.5">
      <c r="A115" s="64"/>
      <c r="B115" s="98"/>
      <c r="C115" s="55"/>
      <c r="D115" s="134"/>
      <c r="E115" s="302" t="s">
        <v>526</v>
      </c>
      <c r="F115" s="302"/>
      <c r="G115" s="302"/>
      <c r="H115" s="302"/>
      <c r="I115" s="302"/>
      <c r="J115" s="302"/>
      <c r="K115" s="302"/>
      <c r="L115" s="302"/>
      <c r="M115" s="302"/>
      <c r="N115" s="302"/>
      <c r="O115" s="151"/>
      <c r="P115" s="397" t="s">
        <v>899</v>
      </c>
      <c r="Q115" s="397"/>
      <c r="R115" s="397"/>
      <c r="S115" s="397"/>
      <c r="T115" s="397"/>
      <c r="U115" s="397"/>
      <c r="V115" s="397"/>
      <c r="W115" s="397"/>
      <c r="X115" s="151"/>
      <c r="Y115" s="151" t="s">
        <v>915</v>
      </c>
      <c r="Z115" s="263"/>
      <c r="AA115" s="401" t="s">
        <v>914</v>
      </c>
      <c r="AB115" s="401"/>
      <c r="AC115" s="401"/>
      <c r="AD115" s="40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2"/>
      <c r="BA115" s="373"/>
      <c r="BB115" s="86"/>
      <c r="BC115" s="64"/>
      <c r="BD115" s="391"/>
      <c r="BF115" s="59"/>
      <c r="BG115" s="59"/>
      <c r="BH115" s="70"/>
    </row>
    <row r="116" spans="1:72" ht="14.25" thickBot="1">
      <c r="A116" s="64"/>
      <c r="B116" s="98"/>
      <c r="C116" s="55"/>
      <c r="D116" s="215"/>
      <c r="E116" s="208"/>
      <c r="F116" s="208"/>
      <c r="G116" s="208"/>
      <c r="H116" s="208"/>
      <c r="I116" s="208"/>
      <c r="J116" s="208"/>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2"/>
      <c r="BA116" s="373"/>
      <c r="BB116" s="86"/>
      <c r="BC116" s="64"/>
      <c r="BD116" s="391"/>
      <c r="BF116" s="59"/>
      <c r="BG116" s="59"/>
      <c r="BH116" s="70"/>
    </row>
    <row r="117" spans="1:72" ht="16.5">
      <c r="A117" s="55"/>
      <c r="B117" s="98"/>
      <c r="C117" s="55"/>
      <c r="D117" s="134"/>
      <c r="E117" s="325" t="s">
        <v>828</v>
      </c>
      <c r="F117" s="325"/>
      <c r="G117" s="325"/>
      <c r="H117" s="156" t="s">
        <v>913</v>
      </c>
      <c r="I117" s="392"/>
      <c r="J117" s="393"/>
      <c r="K117" s="393"/>
      <c r="L117" s="393"/>
      <c r="M117" s="393"/>
      <c r="N117" s="393"/>
      <c r="O117" s="393"/>
      <c r="P117" s="393"/>
      <c r="Q117" s="393"/>
      <c r="R117" s="393"/>
      <c r="S117" s="393"/>
      <c r="T117" s="393"/>
      <c r="U117" s="393"/>
      <c r="V117" s="393"/>
      <c r="W117" s="393"/>
      <c r="X117" s="393"/>
      <c r="Y117" s="393"/>
      <c r="Z117" s="393"/>
      <c r="AA117" s="394"/>
      <c r="AB117" s="216"/>
      <c r="AC117" s="325" t="s">
        <v>37</v>
      </c>
      <c r="AD117" s="325"/>
      <c r="AE117" s="325"/>
      <c r="AF117" s="156" t="s">
        <v>913</v>
      </c>
      <c r="AG117" s="395"/>
      <c r="AH117" s="395"/>
      <c r="AI117" s="395"/>
      <c r="AJ117" s="395"/>
      <c r="AK117" s="395"/>
      <c r="AL117" s="395"/>
      <c r="AM117" s="395"/>
      <c r="AN117" s="395"/>
      <c r="AO117" s="395"/>
      <c r="AP117" s="395"/>
      <c r="AQ117" s="395"/>
      <c r="AR117" s="395"/>
      <c r="AS117" s="395"/>
      <c r="AT117" s="395"/>
      <c r="AU117" s="395"/>
      <c r="AV117" s="395"/>
      <c r="AW117" s="395"/>
      <c r="AX117" s="395"/>
      <c r="AY117" s="395"/>
      <c r="AZ117" s="129"/>
      <c r="BA117" s="373"/>
      <c r="BB117" s="86"/>
      <c r="BC117" s="55"/>
      <c r="BD117" s="391"/>
      <c r="BF117" s="59"/>
      <c r="BG117" s="59"/>
      <c r="BH117" s="70"/>
    </row>
    <row r="118" spans="1:72" ht="17.25" thickBot="1">
      <c r="A118" s="55"/>
      <c r="B118" s="98"/>
      <c r="C118" s="55"/>
      <c r="D118" s="134"/>
      <c r="E118" s="230"/>
      <c r="F118" s="230"/>
      <c r="G118" s="230"/>
      <c r="H118" s="156" t="s">
        <v>912</v>
      </c>
      <c r="I118" s="398"/>
      <c r="J118" s="399"/>
      <c r="K118" s="399"/>
      <c r="L118" s="399"/>
      <c r="M118" s="399"/>
      <c r="N118" s="399"/>
      <c r="O118" s="399"/>
      <c r="P118" s="399"/>
      <c r="Q118" s="399"/>
      <c r="R118" s="399"/>
      <c r="S118" s="399"/>
      <c r="T118" s="399"/>
      <c r="U118" s="399"/>
      <c r="V118" s="399"/>
      <c r="W118" s="399"/>
      <c r="X118" s="399"/>
      <c r="Y118" s="399"/>
      <c r="Z118" s="399"/>
      <c r="AA118" s="400"/>
      <c r="AB118" s="150" t="str">
        <f>IF(LEN(Data_InspireKeywordURL1)&lt;&gt;LEN(CLEAN(Data_InspireKeywordURL1)),"KO","OK")</f>
        <v>OK</v>
      </c>
      <c r="AC118" s="230"/>
      <c r="AD118" s="230"/>
      <c r="AE118" s="230"/>
      <c r="AF118" s="156" t="s">
        <v>912</v>
      </c>
      <c r="AG118" s="398"/>
      <c r="AH118" s="399"/>
      <c r="AI118" s="399"/>
      <c r="AJ118" s="399"/>
      <c r="AK118" s="399"/>
      <c r="AL118" s="399"/>
      <c r="AM118" s="399"/>
      <c r="AN118" s="399"/>
      <c r="AO118" s="399"/>
      <c r="AP118" s="399"/>
      <c r="AQ118" s="399"/>
      <c r="AR118" s="399"/>
      <c r="AS118" s="399"/>
      <c r="AT118" s="399"/>
      <c r="AU118" s="399"/>
      <c r="AV118" s="399"/>
      <c r="AW118" s="399"/>
      <c r="AX118" s="399"/>
      <c r="AY118" s="400"/>
      <c r="AZ118" s="129" t="str">
        <f>IF(LEN(Data_InspireKeywordURL3)&lt;&gt;LEN(CLEAN(Data_InspireKeywordURL3)),"KO","OK")</f>
        <v>OK</v>
      </c>
      <c r="BA118" s="373"/>
      <c r="BB118" s="86"/>
      <c r="BC118" s="55"/>
      <c r="BD118" s="391"/>
      <c r="BF118" s="59"/>
      <c r="BG118" s="59"/>
      <c r="BH118" s="70"/>
    </row>
    <row r="119" spans="1:72" s="77" customFormat="1">
      <c r="A119" s="55"/>
      <c r="B119" s="98"/>
      <c r="C119" s="55"/>
      <c r="D119" s="217"/>
      <c r="E119" s="208"/>
      <c r="F119" s="208"/>
      <c r="G119" s="208"/>
      <c r="H119" s="208"/>
      <c r="I119" s="208"/>
      <c r="J119" s="151"/>
      <c r="K119" s="151"/>
      <c r="L119" s="151"/>
      <c r="M119" s="151"/>
      <c r="N119" s="151"/>
      <c r="O119" s="151"/>
      <c r="P119" s="151"/>
      <c r="Q119" s="151"/>
      <c r="R119" s="151"/>
      <c r="S119" s="151"/>
      <c r="T119" s="151"/>
      <c r="U119" s="151"/>
      <c r="V119" s="151"/>
      <c r="W119" s="151"/>
      <c r="X119" s="151"/>
      <c r="Y119" s="151"/>
      <c r="Z119" s="151"/>
      <c r="AA119" s="218"/>
      <c r="AB119" s="151"/>
      <c r="AC119" s="156"/>
      <c r="AD119" s="156"/>
      <c r="AE119" s="156"/>
      <c r="AF119" s="208"/>
      <c r="AG119" s="151"/>
      <c r="AH119" s="151"/>
      <c r="AI119" s="151"/>
      <c r="AJ119" s="151"/>
      <c r="AK119" s="151"/>
      <c r="AL119" s="151"/>
      <c r="AM119" s="151"/>
      <c r="AN119" s="151"/>
      <c r="AO119" s="151"/>
      <c r="AP119" s="151"/>
      <c r="AQ119" s="151"/>
      <c r="AR119" s="151"/>
      <c r="AS119" s="151"/>
      <c r="AT119" s="151"/>
      <c r="AU119" s="151"/>
      <c r="AV119" s="151"/>
      <c r="AW119" s="151"/>
      <c r="AX119" s="151"/>
      <c r="AY119" s="218"/>
      <c r="AZ119" s="219"/>
      <c r="BA119" s="373"/>
      <c r="BB119" s="86"/>
      <c r="BC119" s="55"/>
      <c r="BD119" s="391"/>
      <c r="BE119" s="75"/>
    </row>
    <row r="120" spans="1:72" ht="16.5">
      <c r="A120" s="64"/>
      <c r="B120" s="98"/>
      <c r="C120" s="55"/>
      <c r="D120" s="134"/>
      <c r="E120" s="325" t="s">
        <v>38</v>
      </c>
      <c r="F120" s="325"/>
      <c r="G120" s="325"/>
      <c r="H120" s="156" t="s">
        <v>913</v>
      </c>
      <c r="I120" s="395"/>
      <c r="J120" s="395"/>
      <c r="K120" s="395"/>
      <c r="L120" s="395"/>
      <c r="M120" s="395"/>
      <c r="N120" s="395"/>
      <c r="O120" s="395"/>
      <c r="P120" s="395"/>
      <c r="Q120" s="395"/>
      <c r="R120" s="395"/>
      <c r="S120" s="395"/>
      <c r="T120" s="395"/>
      <c r="U120" s="395"/>
      <c r="V120" s="395"/>
      <c r="W120" s="395"/>
      <c r="X120" s="395"/>
      <c r="Y120" s="395"/>
      <c r="Z120" s="395"/>
      <c r="AA120" s="395"/>
      <c r="AB120" s="216"/>
      <c r="AC120" s="325" t="s">
        <v>39</v>
      </c>
      <c r="AD120" s="325"/>
      <c r="AE120" s="325"/>
      <c r="AF120" s="156" t="s">
        <v>913</v>
      </c>
      <c r="AG120" s="395"/>
      <c r="AH120" s="395"/>
      <c r="AI120" s="395"/>
      <c r="AJ120" s="395"/>
      <c r="AK120" s="395"/>
      <c r="AL120" s="395"/>
      <c r="AM120" s="395"/>
      <c r="AN120" s="395"/>
      <c r="AO120" s="395"/>
      <c r="AP120" s="395"/>
      <c r="AQ120" s="395"/>
      <c r="AR120" s="395"/>
      <c r="AS120" s="395"/>
      <c r="AT120" s="395"/>
      <c r="AU120" s="395"/>
      <c r="AV120" s="395"/>
      <c r="AW120" s="395"/>
      <c r="AX120" s="395"/>
      <c r="AY120" s="395"/>
      <c r="AZ120" s="129"/>
      <c r="BA120" s="373"/>
      <c r="BB120" s="86"/>
      <c r="BC120" s="64"/>
      <c r="BD120" s="391"/>
    </row>
    <row r="121" spans="1:72" ht="17.25" thickBot="1">
      <c r="A121" s="64"/>
      <c r="B121" s="98"/>
      <c r="C121" s="55"/>
      <c r="D121" s="134"/>
      <c r="E121" s="244"/>
      <c r="F121" s="244"/>
      <c r="G121" s="244"/>
      <c r="H121" s="156" t="s">
        <v>912</v>
      </c>
      <c r="I121" s="398"/>
      <c r="J121" s="399"/>
      <c r="K121" s="399"/>
      <c r="L121" s="399"/>
      <c r="M121" s="399"/>
      <c r="N121" s="399"/>
      <c r="O121" s="399"/>
      <c r="P121" s="399"/>
      <c r="Q121" s="399"/>
      <c r="R121" s="399"/>
      <c r="S121" s="399"/>
      <c r="T121" s="399"/>
      <c r="U121" s="399"/>
      <c r="V121" s="399"/>
      <c r="W121" s="399"/>
      <c r="X121" s="399"/>
      <c r="Y121" s="399"/>
      <c r="Z121" s="399"/>
      <c r="AA121" s="400"/>
      <c r="AB121" s="150" t="str">
        <f>IF(LEN(Data_InspireKeywordURL2)&lt;&gt;LEN(CLEAN(Data_InspireKeywordURL2)),"KO","OK")</f>
        <v>OK</v>
      </c>
      <c r="AC121" s="244"/>
      <c r="AD121" s="244"/>
      <c r="AE121" s="244"/>
      <c r="AF121" s="156" t="s">
        <v>912</v>
      </c>
      <c r="AG121" s="398"/>
      <c r="AH121" s="399"/>
      <c r="AI121" s="399"/>
      <c r="AJ121" s="399"/>
      <c r="AK121" s="399"/>
      <c r="AL121" s="399"/>
      <c r="AM121" s="399"/>
      <c r="AN121" s="399"/>
      <c r="AO121" s="399"/>
      <c r="AP121" s="399"/>
      <c r="AQ121" s="399"/>
      <c r="AR121" s="399"/>
      <c r="AS121" s="399"/>
      <c r="AT121" s="399"/>
      <c r="AU121" s="399"/>
      <c r="AV121" s="399"/>
      <c r="AW121" s="399"/>
      <c r="AX121" s="399"/>
      <c r="AY121" s="400"/>
      <c r="AZ121" s="129" t="str">
        <f>IF(LEN(Data_InspireKeywordURL4)&lt;&gt;LEN(CLEAN(Data_InspireKeywordURL4)),"KO","OK")</f>
        <v>OK</v>
      </c>
      <c r="BA121" s="373"/>
      <c r="BB121" s="86"/>
      <c r="BC121" s="64"/>
      <c r="BD121" s="70"/>
    </row>
    <row r="122" spans="1:72" ht="5.0999999999999996" customHeight="1">
      <c r="A122" s="64"/>
      <c r="B122" s="98"/>
      <c r="C122" s="55"/>
      <c r="D122" s="159"/>
      <c r="E122" s="220"/>
      <c r="F122" s="220"/>
      <c r="G122" s="220"/>
      <c r="H122" s="220"/>
      <c r="I122" s="213"/>
      <c r="J122" s="213"/>
      <c r="K122" s="213"/>
      <c r="L122" s="213"/>
      <c r="M122" s="213"/>
      <c r="N122" s="213"/>
      <c r="O122" s="213"/>
      <c r="P122" s="213"/>
      <c r="Q122" s="213"/>
      <c r="R122" s="213"/>
      <c r="S122" s="213"/>
      <c r="T122" s="213"/>
      <c r="U122" s="213"/>
      <c r="V122" s="213"/>
      <c r="W122" s="213"/>
      <c r="X122" s="213"/>
      <c r="Y122" s="213"/>
      <c r="Z122" s="213"/>
      <c r="AA122" s="213"/>
      <c r="AB122" s="213"/>
      <c r="AC122" s="220"/>
      <c r="AD122" s="220"/>
      <c r="AE122" s="220"/>
      <c r="AF122" s="220"/>
      <c r="AG122" s="213"/>
      <c r="AH122" s="213"/>
      <c r="AI122" s="213"/>
      <c r="AJ122" s="213"/>
      <c r="AK122" s="213"/>
      <c r="AL122" s="213"/>
      <c r="AM122" s="213"/>
      <c r="AN122" s="213"/>
      <c r="AO122" s="213"/>
      <c r="AP122" s="213"/>
      <c r="AQ122" s="213"/>
      <c r="AR122" s="213"/>
      <c r="AS122" s="213"/>
      <c r="AT122" s="213"/>
      <c r="AU122" s="213"/>
      <c r="AV122" s="213"/>
      <c r="AW122" s="213"/>
      <c r="AX122" s="213"/>
      <c r="AY122" s="213"/>
      <c r="AZ122" s="169"/>
      <c r="BA122" s="374"/>
      <c r="BB122" s="86"/>
      <c r="BC122" s="64"/>
      <c r="BD122" s="70"/>
    </row>
    <row r="123" spans="1:72" s="65" customFormat="1">
      <c r="A123" s="55"/>
      <c r="B123" s="98"/>
      <c r="C123" s="55"/>
      <c r="D123" s="106"/>
      <c r="E123" s="106"/>
      <c r="F123" s="106"/>
      <c r="G123" s="106"/>
      <c r="H123" s="106"/>
      <c r="I123" s="106"/>
      <c r="J123" s="106"/>
      <c r="K123" s="106"/>
      <c r="L123" s="106"/>
      <c r="M123" s="106"/>
      <c r="N123" s="106"/>
      <c r="O123" s="106"/>
      <c r="P123" s="106"/>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86"/>
      <c r="BC123" s="55"/>
      <c r="BD123" s="51"/>
      <c r="BE123" s="66"/>
      <c r="BF123" s="112"/>
      <c r="BG123" s="112"/>
    </row>
    <row r="124" spans="1:72" s="65" customFormat="1" ht="5.0999999999999996" customHeight="1">
      <c r="A124" s="55"/>
      <c r="B124" s="98"/>
      <c r="C124" s="55"/>
      <c r="D124" s="190"/>
      <c r="E124" s="191"/>
      <c r="F124" s="191"/>
      <c r="G124" s="191"/>
      <c r="H124" s="191"/>
      <c r="I124" s="191"/>
      <c r="J124" s="191"/>
      <c r="K124" s="191"/>
      <c r="L124" s="191"/>
      <c r="M124" s="191"/>
      <c r="N124" s="191"/>
      <c r="O124" s="191"/>
      <c r="P124" s="19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40"/>
      <c r="BA124" s="372" t="s">
        <v>961</v>
      </c>
      <c r="BB124" s="86"/>
      <c r="BC124" s="55"/>
      <c r="BD124" s="51"/>
      <c r="BE124" s="66"/>
      <c r="BF124" s="112"/>
      <c r="BG124" s="112"/>
    </row>
    <row r="125" spans="1:72" ht="16.5">
      <c r="A125" s="113"/>
      <c r="B125" s="98"/>
      <c r="C125" s="55"/>
      <c r="D125" s="134"/>
      <c r="E125" s="309" t="s">
        <v>40</v>
      </c>
      <c r="F125" s="309"/>
      <c r="G125" s="309"/>
      <c r="H125" s="309"/>
      <c r="I125" s="309"/>
      <c r="J125" s="309"/>
      <c r="K125" s="249"/>
      <c r="L125" s="440" t="s">
        <v>956</v>
      </c>
      <c r="M125" s="440"/>
      <c r="N125" s="440"/>
      <c r="O125" s="440"/>
      <c r="P125" s="440"/>
      <c r="Q125" s="411" t="s">
        <v>937</v>
      </c>
      <c r="R125" s="411"/>
      <c r="S125" s="411"/>
      <c r="T125" s="411"/>
      <c r="U125" s="411"/>
      <c r="V125" s="441" t="s">
        <v>936</v>
      </c>
      <c r="W125" s="441"/>
      <c r="X125" s="441"/>
      <c r="Y125" s="441"/>
      <c r="Z125" s="441"/>
      <c r="AA125" s="441"/>
      <c r="AB125" s="411" t="s">
        <v>938</v>
      </c>
      <c r="AC125" s="411"/>
      <c r="AD125" s="411"/>
      <c r="AE125" s="411"/>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2"/>
      <c r="BA125" s="373"/>
      <c r="BB125" s="86"/>
      <c r="BC125" s="113"/>
    </row>
    <row r="126" spans="1:72" s="65" customFormat="1" ht="9" customHeight="1" thickBot="1">
      <c r="A126" s="55"/>
      <c r="B126" s="98"/>
      <c r="C126" s="55"/>
      <c r="D126" s="142"/>
      <c r="E126" s="440"/>
      <c r="F126" s="440"/>
      <c r="G126" s="440"/>
      <c r="H126" s="440"/>
      <c r="I126" s="440"/>
      <c r="J126" s="411"/>
      <c r="K126" s="411"/>
      <c r="L126" s="411"/>
      <c r="M126" s="411"/>
      <c r="N126" s="411"/>
      <c r="O126" s="151"/>
      <c r="P126" s="151"/>
      <c r="Q126" s="151"/>
      <c r="R126" s="151"/>
      <c r="S126" s="151"/>
      <c r="T126" s="151"/>
      <c r="U126" s="151"/>
      <c r="V126" s="151"/>
      <c r="W126" s="151"/>
      <c r="X126" s="151"/>
      <c r="Y126" s="151"/>
      <c r="Z126" s="151"/>
      <c r="AA126" s="151"/>
      <c r="AB126" s="151"/>
      <c r="AC126" s="151"/>
      <c r="AD126" s="441"/>
      <c r="AE126" s="441"/>
      <c r="AF126" s="441"/>
      <c r="AG126" s="441"/>
      <c r="AH126" s="441"/>
      <c r="AI126" s="441"/>
      <c r="AJ126" s="411"/>
      <c r="AK126" s="411"/>
      <c r="AL126" s="411"/>
      <c r="AM126" s="411"/>
      <c r="AN126" s="151"/>
      <c r="AO126" s="151"/>
      <c r="AP126" s="151"/>
      <c r="AQ126" s="151"/>
      <c r="AR126" s="151"/>
      <c r="AS126" s="151"/>
      <c r="AT126" s="151"/>
      <c r="AU126" s="151"/>
      <c r="AV126" s="151"/>
      <c r="AW126" s="151"/>
      <c r="AX126" s="151"/>
      <c r="AY126" s="151"/>
      <c r="AZ126" s="152"/>
      <c r="BA126" s="373"/>
      <c r="BB126" s="86"/>
      <c r="BC126" s="55"/>
      <c r="BE126" s="66"/>
      <c r="BF126" s="112"/>
      <c r="BG126" s="112"/>
    </row>
    <row r="127" spans="1:72" ht="16.5">
      <c r="A127" s="55"/>
      <c r="B127" s="98"/>
      <c r="C127" s="55"/>
      <c r="D127" s="134"/>
      <c r="E127" s="412" t="s">
        <v>41</v>
      </c>
      <c r="F127" s="413"/>
      <c r="G127" s="408" t="s">
        <v>42</v>
      </c>
      <c r="H127" s="408"/>
      <c r="I127" s="408"/>
      <c r="J127" s="408" t="s">
        <v>452</v>
      </c>
      <c r="K127" s="408"/>
      <c r="L127" s="408"/>
      <c r="M127" s="408"/>
      <c r="N127" s="408"/>
      <c r="O127" s="408"/>
      <c r="P127" s="408"/>
      <c r="Q127" s="408" t="s">
        <v>912</v>
      </c>
      <c r="R127" s="408"/>
      <c r="S127" s="408"/>
      <c r="T127" s="408"/>
      <c r="U127" s="408"/>
      <c r="V127" s="408"/>
      <c r="W127" s="408"/>
      <c r="X127" s="408"/>
      <c r="Y127" s="408"/>
      <c r="Z127" s="408"/>
      <c r="AA127" s="408"/>
      <c r="AB127" s="414"/>
      <c r="AC127" s="150"/>
      <c r="AD127" s="412" t="s">
        <v>41</v>
      </c>
      <c r="AE127" s="413"/>
      <c r="AF127" s="408" t="s">
        <v>42</v>
      </c>
      <c r="AG127" s="408"/>
      <c r="AH127" s="408"/>
      <c r="AI127" s="408" t="s">
        <v>452</v>
      </c>
      <c r="AJ127" s="408"/>
      <c r="AK127" s="408"/>
      <c r="AL127" s="408"/>
      <c r="AM127" s="408"/>
      <c r="AN127" s="408"/>
      <c r="AO127" s="408"/>
      <c r="AP127" s="408" t="s">
        <v>912</v>
      </c>
      <c r="AQ127" s="408"/>
      <c r="AR127" s="408"/>
      <c r="AS127" s="408"/>
      <c r="AT127" s="408"/>
      <c r="AU127" s="408"/>
      <c r="AV127" s="408"/>
      <c r="AW127" s="408"/>
      <c r="AX127" s="408"/>
      <c r="AY127" s="414"/>
      <c r="AZ127" s="129"/>
      <c r="BA127" s="373"/>
      <c r="BB127" s="86"/>
      <c r="BC127" s="55"/>
      <c r="BF127" s="112"/>
      <c r="BG127" s="112"/>
      <c r="BH127" s="65"/>
      <c r="BI127" s="65"/>
      <c r="BJ127" s="65"/>
      <c r="BK127" s="65"/>
      <c r="BL127" s="65"/>
      <c r="BM127" s="65"/>
      <c r="BN127" s="65"/>
      <c r="BO127" s="65"/>
      <c r="BP127" s="65"/>
      <c r="BQ127" s="65"/>
      <c r="BR127" s="65"/>
      <c r="BS127" s="65"/>
      <c r="BT127" s="65"/>
    </row>
    <row r="128" spans="1:72" s="77" customFormat="1">
      <c r="A128" s="55"/>
      <c r="B128" s="98"/>
      <c r="C128" s="55"/>
      <c r="D128" s="217"/>
      <c r="E128" s="442">
        <v>1</v>
      </c>
      <c r="F128" s="443"/>
      <c r="G128" s="405"/>
      <c r="H128" s="403"/>
      <c r="I128" s="406"/>
      <c r="J128" s="405"/>
      <c r="K128" s="403"/>
      <c r="L128" s="403"/>
      <c r="M128" s="403"/>
      <c r="N128" s="403"/>
      <c r="O128" s="403"/>
      <c r="P128" s="406"/>
      <c r="Q128" s="407"/>
      <c r="R128" s="409"/>
      <c r="S128" s="409"/>
      <c r="T128" s="409"/>
      <c r="U128" s="409"/>
      <c r="V128" s="409"/>
      <c r="W128" s="409"/>
      <c r="X128" s="409"/>
      <c r="Y128" s="409"/>
      <c r="Z128" s="409"/>
      <c r="AA128" s="409"/>
      <c r="AB128" s="410"/>
      <c r="AC128" s="284" t="str">
        <f>IF(LEN(CLEAN(data_keyword1&amp;data_keyword_url1))&lt;&gt;LEN(data_keyword1&amp;data_keyword_url1),"KO","OK")</f>
        <v>OK</v>
      </c>
      <c r="AD128" s="444">
        <v>6</v>
      </c>
      <c r="AE128" s="445"/>
      <c r="AF128" s="405"/>
      <c r="AG128" s="403"/>
      <c r="AH128" s="406"/>
      <c r="AI128" s="405"/>
      <c r="AJ128" s="403"/>
      <c r="AK128" s="403"/>
      <c r="AL128" s="403"/>
      <c r="AM128" s="403"/>
      <c r="AN128" s="403"/>
      <c r="AO128" s="406"/>
      <c r="AP128" s="407"/>
      <c r="AQ128" s="403"/>
      <c r="AR128" s="403"/>
      <c r="AS128" s="403"/>
      <c r="AT128" s="403"/>
      <c r="AU128" s="403"/>
      <c r="AV128" s="403"/>
      <c r="AW128" s="403"/>
      <c r="AX128" s="403"/>
      <c r="AY128" s="404"/>
      <c r="AZ128" s="284" t="str">
        <f>IF(LEN(CLEAN(data_keyword6&amp;data_keyword_url6))&lt;&gt;LEN(data_keyword6&amp;data_keyword_url6),"KO","OK")</f>
        <v>OK</v>
      </c>
      <c r="BA128" s="373"/>
      <c r="BB128" s="86"/>
      <c r="BC128" s="55"/>
      <c r="BE128" s="75"/>
      <c r="BF128" s="112"/>
      <c r="BG128" s="112"/>
      <c r="BH128" s="65"/>
      <c r="BI128" s="65"/>
      <c r="BJ128" s="65"/>
      <c r="BK128" s="65"/>
      <c r="BL128" s="65"/>
      <c r="BM128" s="65"/>
      <c r="BN128" s="65"/>
      <c r="BO128" s="65"/>
      <c r="BP128" s="65"/>
      <c r="BQ128" s="65"/>
      <c r="BR128" s="65"/>
      <c r="BS128" s="65"/>
      <c r="BT128" s="65"/>
    </row>
    <row r="129" spans="1:220">
      <c r="A129" s="55"/>
      <c r="B129" s="98"/>
      <c r="C129" s="55"/>
      <c r="D129" s="134"/>
      <c r="E129" s="442">
        <v>2</v>
      </c>
      <c r="F129" s="443"/>
      <c r="G129" s="405"/>
      <c r="H129" s="403"/>
      <c r="I129" s="406"/>
      <c r="J129" s="405"/>
      <c r="K129" s="403"/>
      <c r="L129" s="403"/>
      <c r="M129" s="403"/>
      <c r="N129" s="403"/>
      <c r="O129" s="403"/>
      <c r="P129" s="406"/>
      <c r="Q129" s="407"/>
      <c r="R129" s="409"/>
      <c r="S129" s="409"/>
      <c r="T129" s="409"/>
      <c r="U129" s="409"/>
      <c r="V129" s="409"/>
      <c r="W129" s="409"/>
      <c r="X129" s="409"/>
      <c r="Y129" s="409"/>
      <c r="Z129" s="409"/>
      <c r="AA129" s="409"/>
      <c r="AB129" s="410"/>
      <c r="AC129" s="284" t="str">
        <f>IF(LEN(CLEAN(data_keyword2&amp;data_keyword_url2))&lt;&gt;LEN(data_keyword2&amp;data_keyword_url2),"KO","OK")</f>
        <v>OK</v>
      </c>
      <c r="AD129" s="444">
        <v>7</v>
      </c>
      <c r="AE129" s="445"/>
      <c r="AF129" s="405"/>
      <c r="AG129" s="403"/>
      <c r="AH129" s="406"/>
      <c r="AI129" s="405"/>
      <c r="AJ129" s="403"/>
      <c r="AK129" s="403"/>
      <c r="AL129" s="403"/>
      <c r="AM129" s="403"/>
      <c r="AN129" s="403"/>
      <c r="AO129" s="406"/>
      <c r="AP129" s="402"/>
      <c r="AQ129" s="403"/>
      <c r="AR129" s="403"/>
      <c r="AS129" s="403"/>
      <c r="AT129" s="403"/>
      <c r="AU129" s="403"/>
      <c r="AV129" s="403"/>
      <c r="AW129" s="403"/>
      <c r="AX129" s="403"/>
      <c r="AY129" s="404"/>
      <c r="AZ129" s="285" t="str">
        <f>IF(LEN(CLEAN(data_keyword7_thesaurusname&amp;data_keyword7&amp;data_keyword_url7))&lt;&gt;LEN(data_keyword7_thesaurusname&amp;data_keyword7&amp;data_keyword_url7),"KO","OK")</f>
        <v>OK</v>
      </c>
      <c r="BA129" s="373"/>
      <c r="BB129" s="86"/>
      <c r="BC129" s="55"/>
      <c r="BF129" s="112"/>
      <c r="BG129" s="112"/>
      <c r="BH129" s="65"/>
      <c r="BI129" s="65"/>
      <c r="BJ129" s="65"/>
      <c r="BK129" s="65"/>
      <c r="BL129" s="65"/>
      <c r="BM129" s="65"/>
      <c r="BN129" s="65"/>
      <c r="BO129" s="65"/>
      <c r="BP129" s="65"/>
      <c r="BQ129" s="65"/>
      <c r="BR129" s="65"/>
      <c r="BS129" s="65"/>
      <c r="BT129" s="65"/>
    </row>
    <row r="130" spans="1:220" s="77" customFormat="1">
      <c r="A130" s="55"/>
      <c r="B130" s="98"/>
      <c r="C130" s="55"/>
      <c r="D130" s="217"/>
      <c r="E130" s="442">
        <v>3</v>
      </c>
      <c r="F130" s="443"/>
      <c r="G130" s="405"/>
      <c r="H130" s="403"/>
      <c r="I130" s="406"/>
      <c r="J130" s="405"/>
      <c r="K130" s="403"/>
      <c r="L130" s="403"/>
      <c r="M130" s="403"/>
      <c r="N130" s="403"/>
      <c r="O130" s="403"/>
      <c r="P130" s="406"/>
      <c r="Q130" s="407"/>
      <c r="R130" s="409"/>
      <c r="S130" s="409"/>
      <c r="T130" s="409"/>
      <c r="U130" s="409"/>
      <c r="V130" s="409"/>
      <c r="W130" s="409"/>
      <c r="X130" s="409"/>
      <c r="Y130" s="409"/>
      <c r="Z130" s="409"/>
      <c r="AA130" s="409"/>
      <c r="AB130" s="410"/>
      <c r="AC130" s="284" t="str">
        <f>IF(LEN(CLEAN(data_keyword3&amp;data_keyword_url3))&lt;&gt;LEN(data_keyword3&amp;data_keyword_url3),"KO","OK")</f>
        <v>OK</v>
      </c>
      <c r="AD130" s="444">
        <v>8</v>
      </c>
      <c r="AE130" s="445"/>
      <c r="AF130" s="405"/>
      <c r="AG130" s="403"/>
      <c r="AH130" s="406"/>
      <c r="AI130" s="405"/>
      <c r="AJ130" s="403"/>
      <c r="AK130" s="403"/>
      <c r="AL130" s="403"/>
      <c r="AM130" s="403"/>
      <c r="AN130" s="403"/>
      <c r="AO130" s="406"/>
      <c r="AP130" s="402"/>
      <c r="AQ130" s="403"/>
      <c r="AR130" s="403"/>
      <c r="AS130" s="403"/>
      <c r="AT130" s="403"/>
      <c r="AU130" s="403"/>
      <c r="AV130" s="403"/>
      <c r="AW130" s="403"/>
      <c r="AX130" s="403"/>
      <c r="AY130" s="404"/>
      <c r="AZ130" s="285" t="str">
        <f>IF(LEN(CLEAN(data_keyword8&amp;data_keyword_url8))&lt;&gt;LEN(data_keyword8&amp;data_keyword_url8),"KO","OK")</f>
        <v>OK</v>
      </c>
      <c r="BA130" s="373"/>
      <c r="BB130" s="86"/>
      <c r="BC130" s="55"/>
      <c r="BE130" s="75"/>
      <c r="BF130" s="112"/>
      <c r="BG130" s="112"/>
      <c r="BH130" s="65"/>
      <c r="BI130" s="65"/>
      <c r="BJ130" s="65"/>
      <c r="BK130" s="65"/>
      <c r="BL130" s="65"/>
      <c r="BM130" s="65"/>
      <c r="BN130" s="65"/>
      <c r="BO130" s="65"/>
      <c r="BP130" s="65"/>
      <c r="BQ130" s="65"/>
      <c r="BR130" s="65"/>
      <c r="BS130" s="65"/>
      <c r="BT130" s="65"/>
    </row>
    <row r="131" spans="1:220">
      <c r="A131" s="55"/>
      <c r="B131" s="98"/>
      <c r="C131" s="55"/>
      <c r="D131" s="134"/>
      <c r="E131" s="442">
        <v>4</v>
      </c>
      <c r="F131" s="443"/>
      <c r="G131" s="405"/>
      <c r="H131" s="403"/>
      <c r="I131" s="406"/>
      <c r="J131" s="405"/>
      <c r="K131" s="403"/>
      <c r="L131" s="403"/>
      <c r="M131" s="403"/>
      <c r="N131" s="403"/>
      <c r="O131" s="403"/>
      <c r="P131" s="406"/>
      <c r="Q131" s="407"/>
      <c r="R131" s="446"/>
      <c r="S131" s="446"/>
      <c r="T131" s="446"/>
      <c r="U131" s="446"/>
      <c r="V131" s="446"/>
      <c r="W131" s="446"/>
      <c r="X131" s="446"/>
      <c r="Y131" s="446"/>
      <c r="Z131" s="446"/>
      <c r="AA131" s="446"/>
      <c r="AB131" s="447"/>
      <c r="AC131" s="284" t="str">
        <f>IF(LEN(CLEAN(data_keyword4&amp;data_keyword_url4))&lt;&gt;LEN(data_keyword4&amp;data_keyword_url4),"KO","OK")</f>
        <v>OK</v>
      </c>
      <c r="AD131" s="444">
        <v>9</v>
      </c>
      <c r="AE131" s="445"/>
      <c r="AF131" s="405"/>
      <c r="AG131" s="403"/>
      <c r="AH131" s="406"/>
      <c r="AI131" s="405"/>
      <c r="AJ131" s="403"/>
      <c r="AK131" s="403"/>
      <c r="AL131" s="403"/>
      <c r="AM131" s="403"/>
      <c r="AN131" s="403"/>
      <c r="AO131" s="406"/>
      <c r="AP131" s="402"/>
      <c r="AQ131" s="403"/>
      <c r="AR131" s="403"/>
      <c r="AS131" s="403"/>
      <c r="AT131" s="403"/>
      <c r="AU131" s="403"/>
      <c r="AV131" s="403"/>
      <c r="AW131" s="403"/>
      <c r="AX131" s="403"/>
      <c r="AY131" s="404"/>
      <c r="AZ131" s="285" t="str">
        <f>IF(LEN(CLEAN(data_keyword9&amp;data_keyword_url9))&lt;&gt;LEN(data_keyword9&amp;data_keyword_url9),"KO","OK")</f>
        <v>OK</v>
      </c>
      <c r="BA131" s="373"/>
      <c r="BB131" s="86"/>
      <c r="BC131" s="55"/>
      <c r="BF131" s="112"/>
      <c r="BG131" s="112"/>
      <c r="BH131" s="65"/>
      <c r="BI131" s="65"/>
      <c r="BJ131" s="65"/>
      <c r="BK131" s="65"/>
      <c r="BL131" s="65"/>
      <c r="BM131" s="65"/>
      <c r="BN131" s="65"/>
      <c r="BO131" s="65"/>
      <c r="BP131" s="65"/>
      <c r="BQ131" s="65"/>
      <c r="BR131" s="65"/>
      <c r="BS131" s="65"/>
      <c r="BT131" s="65"/>
      <c r="BU131" s="58"/>
      <c r="BV131" s="58"/>
      <c r="CV131" s="58"/>
      <c r="CW131" s="58"/>
      <c r="CX131" s="58"/>
      <c r="CY131" s="58"/>
      <c r="CZ131" s="58"/>
      <c r="DA131" s="58"/>
      <c r="DB131" s="58"/>
      <c r="DC131" s="58"/>
      <c r="DD131" s="58"/>
      <c r="DE131" s="58"/>
      <c r="DF131" s="58"/>
      <c r="DG131" s="58"/>
      <c r="DH131" s="58"/>
      <c r="DI131" s="58"/>
      <c r="DJ131" s="58"/>
      <c r="DK131" s="58"/>
      <c r="DL131" s="58"/>
      <c r="DM131" s="58"/>
      <c r="DN131" s="58"/>
      <c r="DO131" s="58"/>
      <c r="DP131" s="58"/>
      <c r="DQ131" s="58"/>
      <c r="DR131" s="58"/>
      <c r="DS131" s="58"/>
      <c r="DT131" s="58"/>
      <c r="DU131" s="58"/>
      <c r="DV131" s="58"/>
      <c r="DW131" s="58"/>
      <c r="DX131" s="58"/>
      <c r="DY131" s="58"/>
      <c r="DZ131" s="58"/>
      <c r="EA131" s="58"/>
      <c r="EB131" s="58"/>
      <c r="EC131" s="58"/>
      <c r="ED131" s="58"/>
      <c r="EE131" s="58"/>
      <c r="EF131" s="58"/>
      <c r="EG131" s="58"/>
      <c r="EH131" s="58"/>
      <c r="EI131" s="58"/>
      <c r="EJ131" s="58"/>
      <c r="EK131" s="58"/>
      <c r="EL131" s="58"/>
      <c r="EM131" s="58"/>
      <c r="EN131" s="58"/>
      <c r="EO131" s="58"/>
      <c r="EP131" s="58"/>
      <c r="EQ131" s="58"/>
      <c r="ER131" s="58"/>
      <c r="ES131" s="58"/>
      <c r="ET131" s="58"/>
      <c r="EU131" s="58"/>
      <c r="EV131" s="58"/>
      <c r="EW131" s="58"/>
      <c r="EX131" s="58"/>
      <c r="EY131" s="58"/>
      <c r="EZ131" s="58"/>
      <c r="FA131" s="58"/>
      <c r="FB131" s="58"/>
      <c r="FC131" s="58"/>
      <c r="FD131" s="58"/>
      <c r="FE131" s="58"/>
      <c r="FF131" s="58"/>
      <c r="FG131" s="58"/>
      <c r="FH131" s="58"/>
      <c r="FI131" s="58"/>
      <c r="FJ131" s="58"/>
      <c r="FK131" s="58"/>
      <c r="FL131" s="58"/>
      <c r="FM131" s="58"/>
      <c r="FN131" s="58"/>
      <c r="FO131" s="58"/>
      <c r="FP131" s="58"/>
      <c r="FQ131" s="58"/>
      <c r="FR131" s="58"/>
      <c r="FS131" s="58"/>
      <c r="FT131" s="58"/>
      <c r="FU131" s="58"/>
      <c r="FV131" s="58"/>
      <c r="FW131" s="58"/>
      <c r="FX131" s="58"/>
      <c r="FY131" s="58"/>
      <c r="FZ131" s="58"/>
      <c r="GA131" s="58"/>
      <c r="GB131" s="58"/>
      <c r="GC131" s="58"/>
      <c r="GD131" s="58"/>
      <c r="GE131" s="58"/>
      <c r="GF131" s="58"/>
      <c r="GG131" s="58"/>
      <c r="GH131" s="58"/>
      <c r="GI131" s="58"/>
      <c r="GJ131" s="58"/>
      <c r="GK131" s="58"/>
      <c r="GL131" s="58"/>
      <c r="GM131" s="58"/>
      <c r="GN131" s="58"/>
      <c r="GO131" s="58"/>
      <c r="GP131" s="58"/>
      <c r="GQ131" s="58"/>
      <c r="GR131" s="58"/>
      <c r="GS131" s="58"/>
      <c r="GT131" s="58"/>
      <c r="GU131" s="58"/>
      <c r="GV131" s="58"/>
      <c r="GW131" s="58"/>
      <c r="GX131" s="58"/>
      <c r="GY131" s="58"/>
      <c r="GZ131" s="58"/>
      <c r="HA131" s="58"/>
      <c r="HB131" s="58"/>
      <c r="HC131" s="58"/>
      <c r="HD131" s="58"/>
      <c r="HE131" s="58"/>
      <c r="HF131" s="58"/>
      <c r="HG131" s="58"/>
      <c r="HH131" s="58"/>
      <c r="HI131" s="58"/>
      <c r="HJ131" s="58"/>
      <c r="HK131" s="58"/>
      <c r="HL131" s="58"/>
    </row>
    <row r="132" spans="1:220" s="65" customFormat="1" ht="13.5" thickBot="1">
      <c r="A132" s="55"/>
      <c r="B132" s="98"/>
      <c r="C132" s="55"/>
      <c r="D132" s="149"/>
      <c r="E132" s="434">
        <v>5</v>
      </c>
      <c r="F132" s="435"/>
      <c r="G132" s="421"/>
      <c r="H132" s="422"/>
      <c r="I132" s="423"/>
      <c r="J132" s="421"/>
      <c r="K132" s="422"/>
      <c r="L132" s="422"/>
      <c r="M132" s="422"/>
      <c r="N132" s="422"/>
      <c r="O132" s="422"/>
      <c r="P132" s="423"/>
      <c r="Q132" s="424"/>
      <c r="R132" s="425"/>
      <c r="S132" s="425"/>
      <c r="T132" s="425"/>
      <c r="U132" s="425"/>
      <c r="V132" s="425"/>
      <c r="W132" s="425"/>
      <c r="X132" s="425"/>
      <c r="Y132" s="425"/>
      <c r="Z132" s="425"/>
      <c r="AA132" s="425"/>
      <c r="AB132" s="426"/>
      <c r="AC132" s="284" t="str">
        <f>IF(LEN(CLEAN(data_keyword5&amp;data_keyword_url5))&lt;&gt;LEN(data_keyword5&amp;data_keyword_url5),"KO","OK")</f>
        <v>OK</v>
      </c>
      <c r="AD132" s="418">
        <v>10</v>
      </c>
      <c r="AE132" s="419"/>
      <c r="AF132" s="421"/>
      <c r="AG132" s="422"/>
      <c r="AH132" s="423"/>
      <c r="AI132" s="421"/>
      <c r="AJ132" s="422"/>
      <c r="AK132" s="422"/>
      <c r="AL132" s="422"/>
      <c r="AM132" s="422"/>
      <c r="AN132" s="422"/>
      <c r="AO132" s="423"/>
      <c r="AP132" s="430"/>
      <c r="AQ132" s="422"/>
      <c r="AR132" s="422"/>
      <c r="AS132" s="422"/>
      <c r="AT132" s="422"/>
      <c r="AU132" s="422"/>
      <c r="AV132" s="422"/>
      <c r="AW132" s="422"/>
      <c r="AX132" s="422"/>
      <c r="AY132" s="431"/>
      <c r="AZ132" s="285" t="str">
        <f>IF(LEN(CLEAN(data_keyword10&amp;data_keyword_url10))&lt;&gt;LEN(data_keyword10&amp;data_keyword_url10),"KO","OK")</f>
        <v>OK</v>
      </c>
      <c r="BA132" s="373"/>
      <c r="BB132" s="86"/>
      <c r="BC132" s="55"/>
      <c r="BE132" s="66"/>
      <c r="BF132" s="112"/>
      <c r="BG132" s="112"/>
    </row>
    <row r="133" spans="1:220" s="65" customFormat="1">
      <c r="A133" s="64"/>
      <c r="B133" s="98"/>
      <c r="C133" s="55"/>
      <c r="D133" s="149"/>
      <c r="E133" s="143"/>
      <c r="F133" s="337"/>
      <c r="G133" s="337"/>
      <c r="H133" s="337"/>
      <c r="I133" s="337"/>
      <c r="J133" s="337"/>
      <c r="K133" s="337"/>
      <c r="L133" s="337"/>
      <c r="M133" s="337"/>
      <c r="N133" s="337"/>
      <c r="O133" s="337"/>
      <c r="P133" s="337"/>
      <c r="Q133" s="337"/>
      <c r="R133" s="337"/>
      <c r="S133" s="337"/>
      <c r="T133" s="336"/>
      <c r="U133" s="336"/>
      <c r="V133" s="336"/>
      <c r="W133" s="336"/>
      <c r="X133" s="336"/>
      <c r="Y133" s="336"/>
      <c r="Z133" s="336"/>
      <c r="AA133" s="336"/>
      <c r="AB133" s="336"/>
      <c r="AC133" s="336"/>
      <c r="AD133" s="336"/>
      <c r="AE133" s="336"/>
      <c r="AF133" s="336"/>
      <c r="AG133" s="336"/>
      <c r="AH133" s="336"/>
      <c r="AI133" s="336"/>
      <c r="AJ133" s="336"/>
      <c r="AK133" s="221"/>
      <c r="AL133" s="221"/>
      <c r="AM133" s="221"/>
      <c r="AN133" s="221"/>
      <c r="AO133" s="221"/>
      <c r="AP133" s="221"/>
      <c r="AQ133" s="221"/>
      <c r="AR133" s="221"/>
      <c r="AS133" s="221"/>
      <c r="AT133" s="221"/>
      <c r="AU133" s="221"/>
      <c r="AV133" s="221"/>
      <c r="AW133" s="221"/>
      <c r="AX133" s="151"/>
      <c r="AY133" s="151"/>
      <c r="AZ133" s="152"/>
      <c r="BA133" s="373"/>
      <c r="BB133" s="86"/>
      <c r="BC133" s="64"/>
      <c r="BD133" s="51"/>
      <c r="BE133" s="66"/>
      <c r="BF133" s="112"/>
      <c r="BG133" s="112"/>
    </row>
    <row r="134" spans="1:220" s="65" customFormat="1" ht="5.0999999999999996" customHeight="1">
      <c r="A134" s="64"/>
      <c r="B134" s="98"/>
      <c r="C134" s="55"/>
      <c r="D134" s="135"/>
      <c r="E134" s="137"/>
      <c r="F134" s="212"/>
      <c r="G134" s="212"/>
      <c r="H134" s="212"/>
      <c r="I134" s="212"/>
      <c r="J134" s="212"/>
      <c r="K134" s="212"/>
      <c r="L134" s="212"/>
      <c r="M134" s="212"/>
      <c r="N134" s="212"/>
      <c r="O134" s="212"/>
      <c r="P134" s="212"/>
      <c r="Q134" s="212"/>
      <c r="R134" s="212"/>
      <c r="S134" s="212"/>
      <c r="T134" s="212"/>
      <c r="U134" s="212"/>
      <c r="V134" s="212"/>
      <c r="W134" s="212"/>
      <c r="X134" s="212"/>
      <c r="Y134" s="212"/>
      <c r="Z134" s="136"/>
      <c r="AA134" s="222"/>
      <c r="AB134" s="223"/>
      <c r="AC134" s="223"/>
      <c r="AD134" s="223"/>
      <c r="AE134" s="223"/>
      <c r="AF134" s="223"/>
      <c r="AG134" s="223"/>
      <c r="AH134" s="223"/>
      <c r="AI134" s="223"/>
      <c r="AJ134" s="223"/>
      <c r="AK134" s="223"/>
      <c r="AL134" s="223"/>
      <c r="AM134" s="223"/>
      <c r="AN134" s="223"/>
      <c r="AO134" s="223"/>
      <c r="AP134" s="223"/>
      <c r="AQ134" s="223"/>
      <c r="AR134" s="223"/>
      <c r="AS134" s="223"/>
      <c r="AT134" s="223"/>
      <c r="AU134" s="223"/>
      <c r="AV134" s="223"/>
      <c r="AW134" s="223"/>
      <c r="AX134" s="136"/>
      <c r="AY134" s="136"/>
      <c r="AZ134" s="138"/>
      <c r="BA134" s="374"/>
      <c r="BB134" s="86"/>
      <c r="BC134" s="64"/>
      <c r="BD134" s="51"/>
      <c r="BE134" s="66"/>
      <c r="BF134" s="112"/>
      <c r="BG134" s="112"/>
    </row>
    <row r="135" spans="1:220" ht="13.5" thickBot="1">
      <c r="A135" s="55"/>
      <c r="B135" s="114"/>
      <c r="C135" s="93"/>
      <c r="D135" s="115"/>
      <c r="E135" s="115"/>
      <c r="F135" s="115"/>
      <c r="G135" s="115"/>
      <c r="H135" s="115"/>
      <c r="I135" s="115"/>
      <c r="J135" s="115"/>
      <c r="K135" s="115"/>
      <c r="L135" s="115"/>
      <c r="M135" s="115"/>
      <c r="N135" s="115"/>
      <c r="O135" s="115"/>
      <c r="P135" s="115"/>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4"/>
      <c r="BC135" s="55"/>
      <c r="BD135" s="59"/>
      <c r="BE135" s="59"/>
      <c r="BF135" s="59"/>
      <c r="BG135" s="59"/>
    </row>
    <row r="136" spans="1:220" s="65" customFormat="1" ht="14.25" thickBot="1">
      <c r="A136" s="55"/>
      <c r="B136" s="55"/>
      <c r="C136" s="55"/>
      <c r="D136" s="106"/>
      <c r="E136" s="106"/>
      <c r="F136" s="106"/>
      <c r="G136" s="106"/>
      <c r="H136" s="106"/>
      <c r="I136" s="106"/>
      <c r="J136" s="106"/>
      <c r="K136" s="106"/>
      <c r="L136" s="106"/>
      <c r="M136" s="106"/>
      <c r="N136" s="106"/>
      <c r="O136" s="106"/>
      <c r="P136" s="106"/>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70"/>
      <c r="BE136" s="66"/>
      <c r="BF136" s="67"/>
      <c r="BG136" s="67"/>
      <c r="BH136" s="87"/>
      <c r="BI136" s="68"/>
      <c r="BJ136" s="68"/>
      <c r="BK136" s="68"/>
    </row>
    <row r="137" spans="1:220" ht="21" thickBot="1">
      <c r="A137" s="55"/>
      <c r="B137" s="452" t="s">
        <v>47</v>
      </c>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3"/>
      <c r="BA137" s="453"/>
      <c r="BB137" s="454"/>
      <c r="BC137" s="55"/>
      <c r="BD137" s="70"/>
      <c r="BF137" s="57"/>
      <c r="BG137" s="57"/>
      <c r="BH137" s="89"/>
      <c r="BI137" s="58"/>
      <c r="BJ137" s="58"/>
      <c r="BK137" s="58"/>
    </row>
    <row r="138" spans="1:220" s="77" customFormat="1">
      <c r="A138" s="55"/>
      <c r="B138" s="98"/>
      <c r="C138" s="55"/>
      <c r="D138" s="106"/>
      <c r="E138" s="106"/>
      <c r="F138" s="106"/>
      <c r="G138" s="106"/>
      <c r="H138" s="106"/>
      <c r="I138" s="106"/>
      <c r="J138" s="106"/>
      <c r="K138" s="106"/>
      <c r="L138" s="106"/>
      <c r="M138" s="106"/>
      <c r="N138" s="106"/>
      <c r="O138" s="106"/>
      <c r="P138" s="106"/>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86"/>
      <c r="BC138" s="55"/>
      <c r="BD138" s="51"/>
      <c r="BE138" s="75"/>
      <c r="BF138" s="76"/>
      <c r="BG138" s="76"/>
    </row>
    <row r="139" spans="1:220" ht="5.0999999999999996" customHeight="1">
      <c r="A139" s="55"/>
      <c r="B139" s="98"/>
      <c r="C139" s="55"/>
      <c r="D139" s="190"/>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40"/>
      <c r="BA139" s="466" t="s">
        <v>961</v>
      </c>
      <c r="BB139" s="86"/>
      <c r="BC139" s="55"/>
      <c r="BD139" s="51"/>
    </row>
    <row r="140" spans="1:220" ht="16.5">
      <c r="A140" s="55"/>
      <c r="B140" s="98"/>
      <c r="C140" s="55"/>
      <c r="D140" s="134"/>
      <c r="E140" s="307" t="s">
        <v>48</v>
      </c>
      <c r="F140" s="307"/>
      <c r="G140" s="307"/>
      <c r="H140" s="307"/>
      <c r="I140" s="307"/>
      <c r="J140" s="307"/>
      <c r="K140" s="208"/>
      <c r="L140" s="208"/>
      <c r="M140" s="208"/>
      <c r="N140" s="208"/>
      <c r="O140" s="208"/>
      <c r="P140" s="208"/>
      <c r="Q140" s="151"/>
      <c r="R140" s="150"/>
      <c r="S140" s="150"/>
      <c r="T140" s="150"/>
      <c r="U140" s="150"/>
      <c r="V140" s="150"/>
      <c r="W140" s="150"/>
      <c r="X140" s="150"/>
      <c r="Y140" s="150"/>
      <c r="Z140" s="150"/>
      <c r="AA140" s="150"/>
      <c r="AB140" s="150"/>
      <c r="AC140" s="150"/>
      <c r="AD140" s="150"/>
      <c r="AE140" s="150"/>
      <c r="AF140" s="150"/>
      <c r="AG140" s="150"/>
      <c r="AH140" s="151"/>
      <c r="AI140" s="150"/>
      <c r="AJ140" s="150"/>
      <c r="AK140" s="150"/>
      <c r="AL140" s="150"/>
      <c r="AM140" s="150"/>
      <c r="AN140" s="150"/>
      <c r="AO140" s="150"/>
      <c r="AP140" s="150"/>
      <c r="AQ140" s="151"/>
      <c r="AR140" s="151"/>
      <c r="AS140" s="151"/>
      <c r="AT140" s="151"/>
      <c r="AU140" s="151"/>
      <c r="AV140" s="151"/>
      <c r="AW140" s="151"/>
      <c r="AX140" s="151"/>
      <c r="AY140" s="151"/>
      <c r="AZ140" s="152"/>
      <c r="BA140" s="467"/>
      <c r="BB140" s="86"/>
      <c r="BC140" s="55"/>
      <c r="BD140" s="59"/>
    </row>
    <row r="141" spans="1:220" ht="13.5" thickBot="1">
      <c r="A141" s="55"/>
      <c r="B141" s="98"/>
      <c r="C141" s="55"/>
      <c r="D141" s="215"/>
      <c r="E141" s="208"/>
      <c r="F141" s="208"/>
      <c r="G141" s="208"/>
      <c r="H141" s="208"/>
      <c r="I141" s="208"/>
      <c r="J141" s="208"/>
      <c r="K141" s="208"/>
      <c r="L141" s="208"/>
      <c r="M141" s="208"/>
      <c r="N141" s="208"/>
      <c r="O141" s="208"/>
      <c r="P141" s="208"/>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2"/>
      <c r="BA141" s="467"/>
      <c r="BB141" s="86"/>
      <c r="BC141" s="55"/>
      <c r="BD141" s="59"/>
    </row>
    <row r="142" spans="1:220" s="65" customFormat="1" ht="399.95" customHeight="1" thickBot="1">
      <c r="A142" s="55"/>
      <c r="B142" s="98"/>
      <c r="C142" s="55"/>
      <c r="D142" s="134"/>
      <c r="E142" s="455"/>
      <c r="F142" s="456"/>
      <c r="G142" s="456"/>
      <c r="H142" s="456"/>
      <c r="I142" s="456"/>
      <c r="J142" s="456"/>
      <c r="K142" s="456"/>
      <c r="L142" s="456"/>
      <c r="M142" s="45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456"/>
      <c r="AS142" s="456"/>
      <c r="AT142" s="456"/>
      <c r="AU142" s="456"/>
      <c r="AV142" s="456"/>
      <c r="AW142" s="456"/>
      <c r="AX142" s="456"/>
      <c r="AY142" s="457"/>
      <c r="AZ142" s="187"/>
      <c r="BA142" s="467"/>
      <c r="BB142" s="86"/>
      <c r="BC142" s="55"/>
      <c r="BE142" s="66"/>
      <c r="BF142" s="112"/>
      <c r="BG142" s="112"/>
    </row>
    <row r="143" spans="1:220" s="65" customFormat="1" ht="5.0999999999999996" customHeight="1">
      <c r="A143" s="55"/>
      <c r="B143" s="98"/>
      <c r="C143" s="55"/>
      <c r="D143" s="159"/>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9"/>
      <c r="BA143" s="468"/>
      <c r="BB143" s="86"/>
      <c r="BC143" s="55"/>
      <c r="BD143" s="117"/>
      <c r="BE143" s="66"/>
      <c r="BF143" s="112"/>
      <c r="BG143" s="112"/>
    </row>
    <row r="144" spans="1:220" ht="13.5" thickBot="1">
      <c r="A144" s="55"/>
      <c r="B144" s="114"/>
      <c r="C144" s="93"/>
      <c r="D144" s="115"/>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93"/>
      <c r="AX144" s="93"/>
      <c r="AY144" s="93"/>
      <c r="AZ144" s="93"/>
      <c r="BA144" s="93"/>
      <c r="BB144" s="94"/>
      <c r="BC144" s="55"/>
      <c r="BD144" s="117"/>
    </row>
    <row r="145" spans="1:108" s="65" customFormat="1" ht="13.5" thickBot="1">
      <c r="A145" s="55"/>
      <c r="B145" s="55"/>
      <c r="C145" s="55"/>
      <c r="D145" s="106"/>
      <c r="E145" s="106"/>
      <c r="F145" s="106"/>
      <c r="G145" s="106"/>
      <c r="H145" s="106"/>
      <c r="I145" s="106"/>
      <c r="J145" s="106"/>
      <c r="K145" s="106"/>
      <c r="L145" s="106"/>
      <c r="M145" s="106"/>
      <c r="N145" s="106"/>
      <c r="O145" s="106"/>
      <c r="P145" s="106"/>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1"/>
      <c r="BE145" s="66"/>
      <c r="BF145" s="112"/>
      <c r="BG145" s="112"/>
    </row>
    <row r="146" spans="1:108" ht="21" customHeight="1" thickBot="1">
      <c r="A146" s="55"/>
      <c r="B146" s="427" t="s">
        <v>49</v>
      </c>
      <c r="C146" s="428"/>
      <c r="D146" s="428"/>
      <c r="E146" s="428"/>
      <c r="F146" s="428"/>
      <c r="G146" s="428"/>
      <c r="H146" s="428"/>
      <c r="I146" s="428"/>
      <c r="J146" s="428"/>
      <c r="K146" s="428"/>
      <c r="L146" s="428"/>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28"/>
      <c r="AZ146" s="428"/>
      <c r="BA146" s="428"/>
      <c r="BB146" s="429"/>
      <c r="BC146" s="55"/>
      <c r="BD146" s="51"/>
    </row>
    <row r="147" spans="1:108" s="65" customFormat="1" ht="13.5" customHeight="1">
      <c r="A147" s="55"/>
      <c r="B147" s="95"/>
      <c r="C147" s="96"/>
      <c r="D147" s="116"/>
      <c r="E147" s="116"/>
      <c r="F147" s="116"/>
      <c r="G147" s="116"/>
      <c r="H147" s="116"/>
      <c r="I147" s="116"/>
      <c r="J147" s="116"/>
      <c r="K147" s="116"/>
      <c r="L147" s="116"/>
      <c r="M147" s="116"/>
      <c r="N147" s="116"/>
      <c r="O147" s="116"/>
      <c r="P147" s="11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7"/>
      <c r="BC147" s="55"/>
      <c r="BD147" s="51"/>
      <c r="BE147" s="66"/>
      <c r="BF147" s="112"/>
      <c r="BG147" s="112"/>
    </row>
    <row r="148" spans="1:108" ht="12.75" customHeight="1">
      <c r="A148" s="55"/>
      <c r="B148" s="98"/>
      <c r="C148" s="55"/>
      <c r="D148" s="10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86"/>
      <c r="BC148" s="55"/>
      <c r="BD148" s="70"/>
    </row>
    <row r="149" spans="1:108" ht="5.0999999999999996" customHeight="1">
      <c r="A149" s="55"/>
      <c r="B149" s="98"/>
      <c r="C149" s="55"/>
      <c r="D149" s="190"/>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40"/>
      <c r="BA149" s="372" t="s">
        <v>961</v>
      </c>
      <c r="BB149" s="86"/>
      <c r="BC149" s="55"/>
      <c r="BD149" s="70"/>
    </row>
    <row r="150" spans="1:108" s="65" customFormat="1" ht="13.5" customHeight="1">
      <c r="A150" s="55"/>
      <c r="B150" s="98"/>
      <c r="C150" s="55"/>
      <c r="D150" s="149"/>
      <c r="E150" s="432" t="s">
        <v>50</v>
      </c>
      <c r="F150" s="432"/>
      <c r="G150" s="432"/>
      <c r="H150" s="432"/>
      <c r="I150" s="432"/>
      <c r="J150" s="432"/>
      <c r="K150" s="432"/>
      <c r="L150" s="432"/>
      <c r="M150" s="432"/>
      <c r="N150" s="432"/>
      <c r="O150" s="432"/>
      <c r="P150" s="432"/>
      <c r="Q150" s="432"/>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51"/>
      <c r="AQ150" s="151"/>
      <c r="AR150" s="151"/>
      <c r="AS150" s="151"/>
      <c r="AT150" s="151"/>
      <c r="AU150" s="151"/>
      <c r="AV150" s="151"/>
      <c r="AW150" s="151"/>
      <c r="AX150" s="151"/>
      <c r="AY150" s="151"/>
      <c r="AZ150" s="152"/>
      <c r="BA150" s="373"/>
      <c r="BB150" s="86"/>
      <c r="BC150" s="55"/>
      <c r="BE150" s="66"/>
      <c r="BF150" s="112"/>
      <c r="BG150" s="112"/>
    </row>
    <row r="151" spans="1:108" s="65" customFormat="1" ht="5.0999999999999996" customHeight="1">
      <c r="A151" s="55"/>
      <c r="B151" s="98"/>
      <c r="C151" s="55"/>
      <c r="D151" s="142"/>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227"/>
      <c r="AL151" s="143"/>
      <c r="AM151" s="143"/>
      <c r="AN151" s="143"/>
      <c r="AO151" s="143"/>
      <c r="AP151" s="143"/>
      <c r="AQ151" s="143"/>
      <c r="AR151" s="143"/>
      <c r="AS151" s="143"/>
      <c r="AT151" s="143"/>
      <c r="AU151" s="143"/>
      <c r="AV151" s="143"/>
      <c r="AW151" s="143"/>
      <c r="AX151" s="143"/>
      <c r="AY151" s="143"/>
      <c r="AZ151" s="152"/>
      <c r="BA151" s="373"/>
      <c r="BB151" s="86"/>
      <c r="BC151" s="55"/>
      <c r="BD151" s="70"/>
      <c r="BE151" s="66"/>
      <c r="BF151" s="112"/>
      <c r="BG151" s="112"/>
    </row>
    <row r="152" spans="1:108" s="65" customFormat="1" ht="5.0999999999999996" customHeight="1">
      <c r="A152" s="55"/>
      <c r="B152" s="98"/>
      <c r="C152" s="55"/>
      <c r="D152" s="134"/>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29"/>
      <c r="BA152" s="373"/>
      <c r="BB152" s="86"/>
      <c r="BC152" s="55"/>
      <c r="BD152" s="70"/>
      <c r="BE152" s="66"/>
      <c r="BF152" s="112"/>
    </row>
    <row r="153" spans="1:108" ht="13.5" customHeight="1" thickBot="1">
      <c r="A153" s="55"/>
      <c r="B153" s="98"/>
      <c r="C153" s="55"/>
      <c r="D153" s="134"/>
      <c r="E153" s="420" t="s">
        <v>955</v>
      </c>
      <c r="F153" s="420"/>
      <c r="G153" s="420"/>
      <c r="H153" s="420"/>
      <c r="I153" s="420"/>
      <c r="J153" s="420"/>
      <c r="K153" s="420"/>
      <c r="L153" s="420"/>
      <c r="M153" s="420"/>
      <c r="N153" s="420"/>
      <c r="O153" s="420"/>
      <c r="P153" s="420"/>
      <c r="Q153" s="420"/>
      <c r="R153" s="420"/>
      <c r="S153" s="420"/>
      <c r="T153" s="420"/>
      <c r="U153" s="420"/>
      <c r="V153" s="420"/>
      <c r="W153" s="228"/>
      <c r="X153" s="228"/>
      <c r="Y153" s="228"/>
      <c r="Z153" s="228"/>
      <c r="AA153" s="228"/>
      <c r="AB153" s="228"/>
      <c r="AC153" s="228"/>
      <c r="AD153" s="228"/>
      <c r="AE153" s="228"/>
      <c r="AF153" s="228"/>
      <c r="AG153" s="228"/>
      <c r="AH153" s="228"/>
      <c r="AI153" s="228"/>
      <c r="AJ153" s="228"/>
      <c r="AK153" s="150"/>
      <c r="AL153" s="150"/>
      <c r="AM153" s="150"/>
      <c r="AN153" s="150"/>
      <c r="AO153" s="150"/>
      <c r="AP153" s="150"/>
      <c r="AQ153" s="150"/>
      <c r="AR153" s="150"/>
      <c r="AS153" s="150"/>
      <c r="AT153" s="150"/>
      <c r="AU153" s="150"/>
      <c r="AV153" s="150"/>
      <c r="AW153" s="150"/>
      <c r="AX153" s="150"/>
      <c r="AY153" s="150"/>
      <c r="AZ153" s="129"/>
      <c r="BA153" s="373"/>
      <c r="BB153" s="86"/>
      <c r="BC153" s="55"/>
      <c r="BD153" s="59"/>
      <c r="BG153" s="59"/>
    </row>
    <row r="154" spans="1:108" ht="13.5" customHeight="1" thickBot="1">
      <c r="A154" s="55"/>
      <c r="B154" s="98"/>
      <c r="C154" s="55"/>
      <c r="D154" s="134"/>
      <c r="E154" s="449"/>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1"/>
      <c r="AY154" s="150"/>
      <c r="AZ154" s="272" t="s">
        <v>961</v>
      </c>
      <c r="BA154" s="373"/>
      <c r="BB154" s="86"/>
      <c r="BC154" s="55"/>
      <c r="BD154" s="70"/>
      <c r="BH154" s="118"/>
      <c r="BI154" s="118"/>
      <c r="BJ154" s="118"/>
      <c r="BK154" s="118"/>
      <c r="BL154" s="118"/>
      <c r="BM154" s="118"/>
      <c r="BN154" s="118"/>
      <c r="BO154" s="118"/>
      <c r="BP154" s="118"/>
      <c r="BQ154" s="118"/>
      <c r="BR154" s="118"/>
      <c r="BS154" s="118"/>
      <c r="BT154" s="118"/>
      <c r="BU154" s="118"/>
      <c r="BV154" s="118"/>
      <c r="BW154" s="104"/>
      <c r="BX154" s="118"/>
      <c r="BY154" s="118"/>
      <c r="BZ154" s="118"/>
      <c r="CA154" s="118"/>
      <c r="CB154" s="118"/>
      <c r="CC154" s="118"/>
      <c r="CD154" s="118"/>
      <c r="CE154" s="118"/>
      <c r="CF154" s="118"/>
      <c r="CG154" s="118"/>
      <c r="CH154" s="118"/>
      <c r="CI154" s="118"/>
      <c r="CJ154" s="118"/>
      <c r="CK154" s="118"/>
      <c r="CL154" s="118"/>
      <c r="CM154" s="118"/>
      <c r="CN154" s="55"/>
      <c r="CO154" s="118"/>
      <c r="CP154" s="118"/>
      <c r="CQ154" s="118"/>
      <c r="CR154" s="118"/>
      <c r="CS154" s="118"/>
      <c r="CT154" s="118"/>
      <c r="CU154" s="118"/>
      <c r="CV154" s="118"/>
      <c r="CW154" s="118"/>
      <c r="CX154" s="118"/>
      <c r="CY154" s="118"/>
      <c r="CZ154" s="118"/>
      <c r="DA154" s="118"/>
      <c r="DB154" s="118"/>
      <c r="DC154" s="118"/>
      <c r="DD154" s="118"/>
    </row>
    <row r="155" spans="1:108" s="65" customFormat="1" ht="5.0999999999999996" customHeight="1">
      <c r="A155" s="55"/>
      <c r="B155" s="98"/>
      <c r="C155" s="55"/>
      <c r="D155" s="159"/>
      <c r="E155" s="161"/>
      <c r="F155" s="161"/>
      <c r="G155" s="161"/>
      <c r="H155" s="161"/>
      <c r="I155" s="161"/>
      <c r="J155" s="137"/>
      <c r="K155" s="137"/>
      <c r="L155" s="137"/>
      <c r="M155" s="137"/>
      <c r="N155" s="137"/>
      <c r="O155" s="137"/>
      <c r="P155" s="137"/>
      <c r="Q155" s="137"/>
      <c r="R155" s="137"/>
      <c r="S155" s="137"/>
      <c r="T155" s="137"/>
      <c r="U155" s="137"/>
      <c r="V155" s="137"/>
      <c r="W155" s="137"/>
      <c r="X155" s="137"/>
      <c r="Y155" s="137"/>
      <c r="Z155" s="137"/>
      <c r="AA155" s="137"/>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1"/>
      <c r="AX155" s="161"/>
      <c r="AY155" s="161"/>
      <c r="AZ155" s="169"/>
      <c r="BA155" s="374"/>
      <c r="BB155" s="86"/>
      <c r="BC155" s="55"/>
      <c r="BD155" s="70"/>
      <c r="BE155" s="66"/>
      <c r="BF155" s="112"/>
    </row>
    <row r="156" spans="1:108" ht="13.5">
      <c r="A156" s="55"/>
      <c r="B156" s="98"/>
      <c r="C156" s="55"/>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86"/>
      <c r="BC156" s="55"/>
      <c r="BD156" s="70"/>
      <c r="BG156" s="59"/>
    </row>
    <row r="157" spans="1:108" ht="5.0999999999999996" customHeight="1">
      <c r="A157" s="55"/>
      <c r="B157" s="98"/>
      <c r="C157" s="55"/>
      <c r="D157" s="177"/>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9"/>
      <c r="BA157" s="466" t="s">
        <v>961</v>
      </c>
      <c r="BB157" s="86"/>
      <c r="BC157" s="55"/>
      <c r="BD157" s="51"/>
    </row>
    <row r="158" spans="1:108" ht="12.75" customHeight="1">
      <c r="A158" s="55"/>
      <c r="B158" s="98"/>
      <c r="C158" s="55"/>
      <c r="D158" s="448" t="s">
        <v>51</v>
      </c>
      <c r="E158" s="303"/>
      <c r="F158" s="303"/>
      <c r="G158" s="303"/>
      <c r="H158" s="303"/>
      <c r="I158" s="303"/>
      <c r="J158" s="303"/>
      <c r="K158" s="303"/>
      <c r="L158" s="303"/>
      <c r="M158" s="303"/>
      <c r="N158" s="303"/>
      <c r="O158" s="303"/>
      <c r="P158" s="303"/>
      <c r="Q158" s="303"/>
      <c r="R158" s="303"/>
      <c r="S158" s="303"/>
      <c r="T158" s="303"/>
      <c r="U158" s="303"/>
      <c r="V158" s="151"/>
      <c r="W158" s="151"/>
      <c r="X158" s="151"/>
      <c r="Y158" s="151"/>
      <c r="Z158" s="151"/>
      <c r="AA158" s="151"/>
      <c r="AB158" s="151"/>
      <c r="AC158" s="151"/>
      <c r="AD158" s="151"/>
      <c r="AE158" s="151"/>
      <c r="AF158" s="151"/>
      <c r="AG158" s="151"/>
      <c r="AH158" s="200"/>
      <c r="AI158" s="200"/>
      <c r="AJ158" s="200"/>
      <c r="AK158" s="200"/>
      <c r="AL158" s="200"/>
      <c r="AM158" s="200"/>
      <c r="AN158" s="200"/>
      <c r="AO158" s="200"/>
      <c r="AP158" s="200"/>
      <c r="AQ158" s="200"/>
      <c r="AR158" s="200"/>
      <c r="AS158" s="200"/>
      <c r="AT158" s="200"/>
      <c r="AU158" s="200"/>
      <c r="AV158" s="200"/>
      <c r="AW158" s="200"/>
      <c r="AX158" s="200"/>
      <c r="AY158" s="200"/>
      <c r="AZ158" s="187"/>
      <c r="BA158" s="467"/>
      <c r="BB158" s="86"/>
      <c r="BC158" s="55"/>
      <c r="BD158" s="59"/>
    </row>
    <row r="159" spans="1:108" ht="12.75" customHeight="1">
      <c r="A159" s="55"/>
      <c r="B159" s="98"/>
      <c r="C159" s="55"/>
      <c r="D159" s="180"/>
      <c r="E159" s="200"/>
      <c r="F159" s="200"/>
      <c r="G159" s="200"/>
      <c r="H159" s="200"/>
      <c r="I159" s="200"/>
      <c r="J159" s="20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c r="AG159" s="150"/>
      <c r="AH159" s="150"/>
      <c r="AI159" s="150"/>
      <c r="AJ159" s="150"/>
      <c r="AK159" s="150"/>
      <c r="AL159" s="150"/>
      <c r="AM159" s="200"/>
      <c r="AN159" s="200"/>
      <c r="AO159" s="200"/>
      <c r="AP159" s="200"/>
      <c r="AQ159" s="200"/>
      <c r="AR159" s="200"/>
      <c r="AS159" s="200"/>
      <c r="AT159" s="200"/>
      <c r="AU159" s="200"/>
      <c r="AV159" s="200"/>
      <c r="AW159" s="200"/>
      <c r="AX159" s="200"/>
      <c r="AY159" s="200"/>
      <c r="AZ159" s="187"/>
      <c r="BA159" s="467"/>
      <c r="BB159" s="86"/>
      <c r="BC159" s="55"/>
      <c r="BD159" s="59"/>
    </row>
    <row r="160" spans="1:108" ht="12.75" customHeight="1">
      <c r="A160" s="55"/>
      <c r="B160" s="98"/>
      <c r="C160" s="120" t="s">
        <v>9</v>
      </c>
      <c r="D160" s="154"/>
      <c r="E160" s="346" t="s">
        <v>52</v>
      </c>
      <c r="F160" s="346"/>
      <c r="G160" s="346"/>
      <c r="H160" s="347"/>
      <c r="I160" s="415"/>
      <c r="J160" s="416"/>
      <c r="K160" s="416"/>
      <c r="L160" s="416"/>
      <c r="M160" s="416"/>
      <c r="N160" s="416"/>
      <c r="O160" s="416"/>
      <c r="P160" s="416"/>
      <c r="Q160" s="416"/>
      <c r="R160" s="416"/>
      <c r="S160" s="416"/>
      <c r="T160" s="416"/>
      <c r="U160" s="416"/>
      <c r="V160" s="416"/>
      <c r="W160" s="416"/>
      <c r="X160" s="416"/>
      <c r="Y160" s="416"/>
      <c r="Z160" s="416"/>
      <c r="AA160" s="416"/>
      <c r="AB160" s="416"/>
      <c r="AC160" s="416"/>
      <c r="AD160" s="416"/>
      <c r="AE160" s="416"/>
      <c r="AF160" s="416"/>
      <c r="AG160" s="416"/>
      <c r="AH160" s="416"/>
      <c r="AI160" s="416"/>
      <c r="AJ160" s="417"/>
      <c r="AK160" s="150"/>
      <c r="AL160" s="150"/>
      <c r="AM160" s="151"/>
      <c r="AN160" s="151"/>
      <c r="AO160" s="151"/>
      <c r="AP160" s="151"/>
      <c r="AQ160" s="151"/>
      <c r="AR160" s="151"/>
      <c r="AS160" s="151"/>
      <c r="AT160" s="151"/>
      <c r="AU160" s="151"/>
      <c r="AV160" s="151"/>
      <c r="AW160" s="151"/>
      <c r="AX160" s="151"/>
      <c r="AY160" s="151"/>
      <c r="AZ160" s="152"/>
      <c r="BA160" s="467"/>
      <c r="BB160" s="86"/>
      <c r="BC160" s="55"/>
      <c r="BD160" s="59"/>
    </row>
    <row r="161" spans="1:59" ht="4.5" customHeight="1">
      <c r="A161" s="55"/>
      <c r="B161" s="98"/>
      <c r="C161" s="120"/>
      <c r="D161" s="154"/>
      <c r="E161" s="271"/>
      <c r="F161" s="271"/>
      <c r="G161" s="271"/>
      <c r="H161" s="271"/>
      <c r="I161" s="271"/>
      <c r="J161" s="271"/>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29"/>
      <c r="AK161" s="229"/>
      <c r="AL161" s="229"/>
      <c r="AM161" s="151"/>
      <c r="AN161" s="151"/>
      <c r="AO161" s="151"/>
      <c r="AP161" s="151"/>
      <c r="AQ161" s="151"/>
      <c r="AR161" s="151"/>
      <c r="AS161" s="151"/>
      <c r="AT161" s="151"/>
      <c r="AU161" s="151"/>
      <c r="AV161" s="151"/>
      <c r="AW161" s="151"/>
      <c r="AX161" s="151"/>
      <c r="AY161" s="151"/>
      <c r="AZ161" s="152"/>
      <c r="BA161" s="467"/>
      <c r="BB161" s="86"/>
      <c r="BC161" s="55"/>
      <c r="BD161" s="59"/>
    </row>
    <row r="162" spans="1:59" ht="12.75" customHeight="1">
      <c r="A162" s="55"/>
      <c r="B162" s="98"/>
      <c r="C162" s="120" t="s">
        <v>19</v>
      </c>
      <c r="D162" s="154"/>
      <c r="E162" s="346" t="s">
        <v>52</v>
      </c>
      <c r="F162" s="346"/>
      <c r="G162" s="346"/>
      <c r="H162" s="347"/>
      <c r="I162" s="437"/>
      <c r="J162" s="438"/>
      <c r="K162" s="438"/>
      <c r="L162" s="438"/>
      <c r="M162" s="438"/>
      <c r="N162" s="438"/>
      <c r="O162" s="438"/>
      <c r="P162" s="438"/>
      <c r="Q162" s="438"/>
      <c r="R162" s="438"/>
      <c r="S162" s="438"/>
      <c r="T162" s="438"/>
      <c r="U162" s="438"/>
      <c r="V162" s="438"/>
      <c r="W162" s="438"/>
      <c r="X162" s="438"/>
      <c r="Y162" s="438"/>
      <c r="Z162" s="438"/>
      <c r="AA162" s="438"/>
      <c r="AB162" s="438"/>
      <c r="AC162" s="438"/>
      <c r="AD162" s="438"/>
      <c r="AE162" s="438"/>
      <c r="AF162" s="438"/>
      <c r="AG162" s="438"/>
      <c r="AH162" s="438"/>
      <c r="AI162" s="438"/>
      <c r="AJ162" s="439"/>
      <c r="AK162" s="151"/>
      <c r="AL162" s="151"/>
      <c r="AM162" s="151"/>
      <c r="AN162" s="151"/>
      <c r="AO162" s="151"/>
      <c r="AP162" s="151"/>
      <c r="AQ162" s="151"/>
      <c r="AR162" s="151"/>
      <c r="AS162" s="151"/>
      <c r="AT162" s="151"/>
      <c r="AU162" s="151"/>
      <c r="AV162" s="151"/>
      <c r="AW162" s="151"/>
      <c r="AX162" s="151"/>
      <c r="AY162" s="151"/>
      <c r="AZ162" s="129"/>
      <c r="BA162" s="467"/>
      <c r="BB162" s="86"/>
      <c r="BC162" s="55"/>
      <c r="BD162" s="59"/>
      <c r="BE162" s="60"/>
    </row>
    <row r="163" spans="1:59" ht="4.5" customHeight="1">
      <c r="A163" s="55"/>
      <c r="B163" s="98"/>
      <c r="C163" s="120"/>
      <c r="D163" s="154"/>
      <c r="E163" s="433"/>
      <c r="F163" s="433"/>
      <c r="G163" s="433"/>
      <c r="H163" s="433"/>
      <c r="I163" s="271"/>
      <c r="J163" s="271"/>
      <c r="K163" s="229"/>
      <c r="L163" s="229"/>
      <c r="M163" s="229"/>
      <c r="N163" s="229"/>
      <c r="O163" s="229"/>
      <c r="P163" s="229"/>
      <c r="Q163" s="229"/>
      <c r="R163" s="229"/>
      <c r="S163" s="229"/>
      <c r="T163" s="229"/>
      <c r="U163" s="229"/>
      <c r="V163" s="229"/>
      <c r="W163" s="229"/>
      <c r="X163" s="229"/>
      <c r="Y163" s="229"/>
      <c r="Z163" s="229"/>
      <c r="AA163" s="229"/>
      <c r="AB163" s="229"/>
      <c r="AC163" s="229"/>
      <c r="AD163" s="229"/>
      <c r="AE163" s="229"/>
      <c r="AF163" s="229"/>
      <c r="AG163" s="229"/>
      <c r="AH163" s="229"/>
      <c r="AI163" s="229"/>
      <c r="AJ163" s="229"/>
      <c r="AK163" s="229"/>
      <c r="AL163" s="229"/>
      <c r="AM163" s="151"/>
      <c r="AN163" s="151"/>
      <c r="AO163" s="151"/>
      <c r="AP163" s="151"/>
      <c r="AQ163" s="151"/>
      <c r="AR163" s="151"/>
      <c r="AS163" s="151"/>
      <c r="AT163" s="151"/>
      <c r="AU163" s="151"/>
      <c r="AV163" s="151"/>
      <c r="AW163" s="151"/>
      <c r="AX163" s="151"/>
      <c r="AY163" s="151"/>
      <c r="AZ163" s="152"/>
      <c r="BA163" s="467"/>
      <c r="BB163" s="86"/>
      <c r="BC163" s="55"/>
      <c r="BD163" s="59"/>
    </row>
    <row r="164" spans="1:59" ht="12.75" customHeight="1">
      <c r="A164" s="55"/>
      <c r="B164" s="98"/>
      <c r="C164" s="120" t="s">
        <v>20</v>
      </c>
      <c r="D164" s="154"/>
      <c r="E164" s="346" t="s">
        <v>52</v>
      </c>
      <c r="F164" s="346"/>
      <c r="G164" s="346"/>
      <c r="H164" s="347"/>
      <c r="I164" s="437"/>
      <c r="J164" s="438"/>
      <c r="K164" s="438"/>
      <c r="L164" s="438"/>
      <c r="M164" s="438"/>
      <c r="N164" s="438"/>
      <c r="O164" s="438"/>
      <c r="P164" s="438"/>
      <c r="Q164" s="438"/>
      <c r="R164" s="438"/>
      <c r="S164" s="438"/>
      <c r="T164" s="438"/>
      <c r="U164" s="438"/>
      <c r="V164" s="438"/>
      <c r="W164" s="438"/>
      <c r="X164" s="438"/>
      <c r="Y164" s="438"/>
      <c r="Z164" s="438"/>
      <c r="AA164" s="438"/>
      <c r="AB164" s="438"/>
      <c r="AC164" s="438"/>
      <c r="AD164" s="438"/>
      <c r="AE164" s="438"/>
      <c r="AF164" s="438"/>
      <c r="AG164" s="438"/>
      <c r="AH164" s="438"/>
      <c r="AI164" s="438"/>
      <c r="AJ164" s="439"/>
      <c r="AK164" s="151"/>
      <c r="AL164" s="151"/>
      <c r="AM164" s="151"/>
      <c r="AN164" s="151"/>
      <c r="AO164" s="151"/>
      <c r="AP164" s="151"/>
      <c r="AQ164" s="151"/>
      <c r="AR164" s="151"/>
      <c r="AS164" s="151"/>
      <c r="AT164" s="151"/>
      <c r="AU164" s="151"/>
      <c r="AV164" s="151"/>
      <c r="AW164" s="151"/>
      <c r="AX164" s="151"/>
      <c r="AY164" s="151"/>
      <c r="AZ164" s="129"/>
      <c r="BA164" s="467"/>
      <c r="BB164" s="86"/>
      <c r="BC164" s="55"/>
      <c r="BD164" s="59"/>
      <c r="BE164" s="60"/>
      <c r="BF164" s="59"/>
      <c r="BG164" s="59"/>
    </row>
    <row r="165" spans="1:59" ht="4.5" customHeight="1">
      <c r="A165" s="55"/>
      <c r="B165" s="98"/>
      <c r="C165" s="120"/>
      <c r="D165" s="211"/>
      <c r="E165" s="436"/>
      <c r="F165" s="436"/>
      <c r="G165" s="436"/>
      <c r="H165" s="436"/>
      <c r="I165" s="231"/>
      <c r="J165" s="231"/>
      <c r="K165" s="232"/>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136"/>
      <c r="AN165" s="136"/>
      <c r="AO165" s="136"/>
      <c r="AP165" s="136"/>
      <c r="AQ165" s="136"/>
      <c r="AR165" s="136"/>
      <c r="AS165" s="136"/>
      <c r="AT165" s="136"/>
      <c r="AU165" s="136"/>
      <c r="AV165" s="136"/>
      <c r="AW165" s="136"/>
      <c r="AX165" s="136"/>
      <c r="AY165" s="136"/>
      <c r="AZ165" s="138"/>
      <c r="BA165" s="468"/>
      <c r="BB165" s="86"/>
      <c r="BC165" s="55"/>
      <c r="BD165" s="59"/>
    </row>
    <row r="166" spans="1:59" s="65" customFormat="1" ht="13.5" thickBot="1">
      <c r="A166" s="55"/>
      <c r="B166" s="114"/>
      <c r="C166" s="93"/>
      <c r="D166" s="121"/>
      <c r="E166" s="121"/>
      <c r="F166" s="121"/>
      <c r="G166" s="121"/>
      <c r="H166" s="121"/>
      <c r="I166" s="121"/>
      <c r="J166" s="121"/>
      <c r="K166" s="122"/>
      <c r="L166" s="122"/>
      <c r="M166" s="122"/>
      <c r="N166" s="122"/>
      <c r="O166" s="122"/>
      <c r="P166" s="122"/>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93"/>
      <c r="AY166" s="93"/>
      <c r="AZ166" s="93"/>
      <c r="BA166" s="93"/>
      <c r="BB166" s="94"/>
      <c r="BC166" s="55"/>
      <c r="BD166" s="51"/>
      <c r="BE166" s="66"/>
    </row>
    <row r="167" spans="1:59" ht="13.5" thickBot="1">
      <c r="A167" s="55"/>
      <c r="BC167" s="55"/>
      <c r="BD167" s="51"/>
    </row>
    <row r="168" spans="1:59" ht="13.5" customHeight="1" thickBot="1">
      <c r="A168" s="55"/>
      <c r="B168" s="333" t="s">
        <v>53</v>
      </c>
      <c r="C168" s="334"/>
      <c r="D168" s="334"/>
      <c r="E168" s="334"/>
      <c r="F168" s="334"/>
      <c r="G168" s="334"/>
      <c r="H168" s="334"/>
      <c r="I168" s="334"/>
      <c r="J168" s="334"/>
      <c r="K168" s="334"/>
      <c r="L168" s="334"/>
      <c r="M168" s="334"/>
      <c r="N168" s="334"/>
      <c r="O168" s="334"/>
      <c r="P168" s="334"/>
      <c r="Q168" s="334"/>
      <c r="R168" s="334"/>
      <c r="S168" s="334"/>
      <c r="T168" s="334"/>
      <c r="U168" s="334"/>
      <c r="V168" s="334"/>
      <c r="W168" s="334"/>
      <c r="X168" s="334"/>
      <c r="Y168" s="334"/>
      <c r="Z168" s="334"/>
      <c r="AA168" s="334"/>
      <c r="AB168" s="334"/>
      <c r="AC168" s="334"/>
      <c r="AD168" s="334"/>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c r="AZ168" s="334"/>
      <c r="BA168" s="334"/>
      <c r="BB168" s="335"/>
      <c r="BC168" s="55"/>
      <c r="BD168" s="51"/>
    </row>
    <row r="169" spans="1:59">
      <c r="A169" s="55"/>
      <c r="B169" s="95"/>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127"/>
      <c r="BB169" s="97"/>
      <c r="BC169" s="55"/>
      <c r="BD169" s="51"/>
    </row>
    <row r="170" spans="1:59" ht="5.0999999999999996" customHeight="1">
      <c r="A170" s="55"/>
      <c r="B170" s="98"/>
      <c r="C170" s="55"/>
      <c r="D170" s="164"/>
      <c r="E170" s="166"/>
      <c r="F170" s="166"/>
      <c r="G170" s="166"/>
      <c r="H170" s="166"/>
      <c r="I170" s="166"/>
      <c r="J170" s="166"/>
      <c r="K170" s="131"/>
      <c r="L170" s="167"/>
      <c r="M170" s="233"/>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8"/>
      <c r="BA170" s="372" t="s">
        <v>961</v>
      </c>
      <c r="BB170" s="86"/>
      <c r="BC170" s="55"/>
      <c r="BD170" s="59"/>
      <c r="BE170" s="60"/>
      <c r="BG170" s="59"/>
    </row>
    <row r="171" spans="1:59" ht="13.5" customHeight="1">
      <c r="A171" s="55"/>
      <c r="B171" s="98"/>
      <c r="C171" s="55"/>
      <c r="D171" s="134"/>
      <c r="E171" s="325" t="s">
        <v>450</v>
      </c>
      <c r="F171" s="325"/>
      <c r="G171" s="325"/>
      <c r="H171" s="325"/>
      <c r="I171" s="325"/>
      <c r="J171" s="325"/>
      <c r="K171" s="325"/>
      <c r="L171" s="156"/>
      <c r="M171" s="469"/>
      <c r="N171" s="470"/>
      <c r="O171" s="470"/>
      <c r="P171" s="470"/>
      <c r="Q171" s="470"/>
      <c r="R171" s="470"/>
      <c r="S171" s="470"/>
      <c r="T171" s="470"/>
      <c r="U171" s="470"/>
      <c r="V171" s="470"/>
      <c r="W171" s="470"/>
      <c r="X171" s="470"/>
      <c r="Y171" s="470"/>
      <c r="Z171" s="470"/>
      <c r="AA171" s="470"/>
      <c r="AB171" s="470"/>
      <c r="AC171" s="470"/>
      <c r="AD171" s="470"/>
      <c r="AE171" s="470"/>
      <c r="AF171" s="470"/>
      <c r="AG171" s="470"/>
      <c r="AH171" s="470"/>
      <c r="AI171" s="470"/>
      <c r="AJ171" s="470"/>
      <c r="AK171" s="470"/>
      <c r="AL171" s="470"/>
      <c r="AM171" s="470"/>
      <c r="AN171" s="470"/>
      <c r="AO171" s="470"/>
      <c r="AP171" s="470"/>
      <c r="AQ171" s="470"/>
      <c r="AR171" s="470"/>
      <c r="AS171" s="470"/>
      <c r="AT171" s="470"/>
      <c r="AU171" s="470"/>
      <c r="AV171" s="470"/>
      <c r="AW171" s="470"/>
      <c r="AX171" s="470"/>
      <c r="AY171" s="471"/>
      <c r="AZ171" s="173"/>
      <c r="BA171" s="373"/>
      <c r="BB171" s="86"/>
      <c r="BC171" s="55"/>
      <c r="BD171" s="59"/>
      <c r="BE171" s="60"/>
      <c r="BG171" s="59"/>
    </row>
    <row r="172" spans="1:59" ht="5.0999999999999996" customHeight="1">
      <c r="A172" s="55"/>
      <c r="B172" s="98"/>
      <c r="C172" s="55"/>
      <c r="D172" s="234"/>
      <c r="E172" s="231"/>
      <c r="F172" s="231"/>
      <c r="G172" s="231"/>
      <c r="H172" s="231"/>
      <c r="I172" s="231"/>
      <c r="J172" s="136"/>
      <c r="K172" s="136"/>
      <c r="L172" s="20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6"/>
      <c r="BA172" s="374"/>
      <c r="BB172" s="86"/>
      <c r="BC172" s="55"/>
      <c r="BD172" s="70"/>
      <c r="BE172" s="60"/>
      <c r="BG172" s="59"/>
    </row>
    <row r="173" spans="1:59" ht="13.5" thickBot="1">
      <c r="A173" s="55"/>
      <c r="B173" s="114"/>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4"/>
      <c r="BC173" s="55"/>
      <c r="BD173" s="51"/>
    </row>
    <row r="174" spans="1:59" ht="13.5" thickBo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row>
    <row r="175" spans="1:59" ht="18" thickBot="1">
      <c r="A175" s="55"/>
      <c r="B175" s="333" t="s">
        <v>54</v>
      </c>
      <c r="C175" s="334"/>
      <c r="D175" s="334"/>
      <c r="E175" s="334"/>
      <c r="F175" s="334"/>
      <c r="G175" s="334"/>
      <c r="H175" s="334"/>
      <c r="I175" s="334"/>
      <c r="J175" s="334"/>
      <c r="K175" s="334"/>
      <c r="L175" s="334"/>
      <c r="M175" s="334"/>
      <c r="N175" s="334"/>
      <c r="O175" s="334"/>
      <c r="P175" s="334"/>
      <c r="Q175" s="334"/>
      <c r="R175" s="334"/>
      <c r="S175" s="334"/>
      <c r="T175" s="334"/>
      <c r="U175" s="334"/>
      <c r="V175" s="334"/>
      <c r="W175" s="334"/>
      <c r="X175" s="334"/>
      <c r="Y175" s="334"/>
      <c r="Z175" s="334"/>
      <c r="AA175" s="334"/>
      <c r="AB175" s="334"/>
      <c r="AC175" s="334"/>
      <c r="AD175" s="334"/>
      <c r="AE175" s="334"/>
      <c r="AF175" s="334"/>
      <c r="AG175" s="334"/>
      <c r="AH175" s="334"/>
      <c r="AI175" s="334"/>
      <c r="AJ175" s="334"/>
      <c r="AK175" s="334"/>
      <c r="AL175" s="334"/>
      <c r="AM175" s="334"/>
      <c r="AN175" s="334"/>
      <c r="AO175" s="334"/>
      <c r="AP175" s="334"/>
      <c r="AQ175" s="334"/>
      <c r="AR175" s="334"/>
      <c r="AS175" s="334"/>
      <c r="AT175" s="334"/>
      <c r="AU175" s="334"/>
      <c r="AV175" s="334"/>
      <c r="AW175" s="334"/>
      <c r="AX175" s="334"/>
      <c r="AY175" s="334"/>
      <c r="AZ175" s="334"/>
      <c r="BA175" s="334"/>
      <c r="BB175" s="335"/>
      <c r="BC175" s="55"/>
      <c r="BD175" s="51"/>
    </row>
    <row r="176" spans="1:59" ht="13.5" customHeight="1">
      <c r="A176" s="55"/>
      <c r="B176" s="123"/>
      <c r="C176" s="51"/>
      <c r="D176" s="109"/>
      <c r="E176" s="110"/>
      <c r="F176" s="110"/>
      <c r="G176" s="110"/>
      <c r="H176" s="110"/>
      <c r="I176" s="110"/>
      <c r="J176" s="110"/>
      <c r="K176" s="110"/>
      <c r="L176" s="110"/>
      <c r="M176" s="128"/>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86"/>
      <c r="BC176" s="55"/>
      <c r="BD176" s="51"/>
    </row>
    <row r="177" spans="1:56" ht="5.0999999999999996" customHeight="1">
      <c r="A177" s="55"/>
      <c r="B177" s="123"/>
      <c r="C177" s="51"/>
      <c r="D177" s="235"/>
      <c r="E177" s="191"/>
      <c r="F177" s="191"/>
      <c r="G177" s="191"/>
      <c r="H177" s="191"/>
      <c r="I177" s="191"/>
      <c r="J177" s="191"/>
      <c r="K177" s="191"/>
      <c r="L177" s="191"/>
      <c r="M177" s="167"/>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131"/>
      <c r="AV177" s="131"/>
      <c r="AW177" s="131"/>
      <c r="AX177" s="131"/>
      <c r="AY177" s="131"/>
      <c r="AZ177" s="140"/>
      <c r="BA177" s="372" t="s">
        <v>961</v>
      </c>
      <c r="BB177" s="86"/>
      <c r="BC177" s="55"/>
      <c r="BD177" s="51"/>
    </row>
    <row r="178" spans="1:56" ht="98.25" customHeight="1">
      <c r="A178" s="55"/>
      <c r="B178" s="123"/>
      <c r="C178" s="51"/>
      <c r="D178" s="134"/>
      <c r="E178" s="330"/>
      <c r="F178" s="331"/>
      <c r="G178" s="331"/>
      <c r="H178" s="331"/>
      <c r="I178" s="331"/>
      <c r="J178" s="331"/>
      <c r="K178" s="331"/>
      <c r="L178" s="331"/>
      <c r="M178" s="331"/>
      <c r="N178" s="331"/>
      <c r="O178" s="331"/>
      <c r="P178" s="331"/>
      <c r="Q178" s="331"/>
      <c r="R178" s="331"/>
      <c r="S178" s="331"/>
      <c r="T178" s="331"/>
      <c r="U178" s="331"/>
      <c r="V178" s="331"/>
      <c r="W178" s="331"/>
      <c r="X178" s="331"/>
      <c r="Y178" s="331"/>
      <c r="Z178" s="331"/>
      <c r="AA178" s="331"/>
      <c r="AB178" s="331"/>
      <c r="AC178" s="331"/>
      <c r="AD178" s="331"/>
      <c r="AE178" s="331"/>
      <c r="AF178" s="331"/>
      <c r="AG178" s="331"/>
      <c r="AH178" s="331"/>
      <c r="AI178" s="331"/>
      <c r="AJ178" s="331"/>
      <c r="AK178" s="331"/>
      <c r="AL178" s="331"/>
      <c r="AM178" s="331"/>
      <c r="AN178" s="331"/>
      <c r="AO178" s="331"/>
      <c r="AP178" s="331"/>
      <c r="AQ178" s="331"/>
      <c r="AR178" s="331"/>
      <c r="AS178" s="331"/>
      <c r="AT178" s="331"/>
      <c r="AU178" s="331"/>
      <c r="AV178" s="331"/>
      <c r="AW178" s="331"/>
      <c r="AX178" s="331"/>
      <c r="AY178" s="332"/>
      <c r="AZ178" s="236"/>
      <c r="BA178" s="373"/>
      <c r="BB178" s="86"/>
      <c r="BC178" s="55"/>
      <c r="BD178" s="59"/>
    </row>
    <row r="179" spans="1:56" ht="5.0999999999999996" customHeight="1">
      <c r="A179" s="55"/>
      <c r="B179" s="123"/>
      <c r="C179" s="51"/>
      <c r="D179" s="159"/>
      <c r="E179" s="225"/>
      <c r="F179" s="225"/>
      <c r="G179" s="225"/>
      <c r="H179" s="225"/>
      <c r="I179" s="225"/>
      <c r="J179" s="225"/>
      <c r="K179" s="225"/>
      <c r="L179" s="225"/>
      <c r="M179" s="225"/>
      <c r="N179" s="225"/>
      <c r="O179" s="225"/>
      <c r="P179" s="225"/>
      <c r="Q179" s="225"/>
      <c r="R179" s="225"/>
      <c r="S179" s="225"/>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6"/>
      <c r="BA179" s="374"/>
      <c r="BB179" s="86"/>
      <c r="BC179" s="55"/>
      <c r="BD179" s="59"/>
    </row>
    <row r="180" spans="1:56" ht="14.25" thickBot="1">
      <c r="A180" s="55"/>
      <c r="B180" s="124"/>
      <c r="C180" s="125"/>
      <c r="D180" s="126"/>
      <c r="E180" s="126"/>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4"/>
      <c r="BC180" s="55"/>
      <c r="BD180" s="70"/>
    </row>
    <row r="181" spans="1:56" ht="13.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70"/>
    </row>
  </sheetData>
  <sheetProtection algorithmName="SHA-512" hashValue="Z+fKDNNlwLffWjq0CQsmTRFkEHGsnphMLDrjaVuydElwyiwmyBFzVLLsb0ra/wbZlDRSwd7dka/oSx9Yi8kt9g==" saltValue="qfllGuPLhDWs4I0Gz9NdJw==" spinCount="100000" sheet="1" objects="1" scenarios="1"/>
  <mergeCells count="327">
    <mergeCell ref="BA177:BA179"/>
    <mergeCell ref="BA79:BA83"/>
    <mergeCell ref="E140:J140"/>
    <mergeCell ref="BA6:BA8"/>
    <mergeCell ref="BA10:BA12"/>
    <mergeCell ref="AI6:AI8"/>
    <mergeCell ref="R10:R12"/>
    <mergeCell ref="AI10:AI12"/>
    <mergeCell ref="AH71:AH73"/>
    <mergeCell ref="AH75:AH77"/>
    <mergeCell ref="BA71:BA73"/>
    <mergeCell ref="BA75:BA77"/>
    <mergeCell ref="BA85:BA87"/>
    <mergeCell ref="BA89:BA91"/>
    <mergeCell ref="BA93:BA98"/>
    <mergeCell ref="BA100:BA104"/>
    <mergeCell ref="BA106:BA112"/>
    <mergeCell ref="BA114:BA122"/>
    <mergeCell ref="BA124:BA134"/>
    <mergeCell ref="BA139:BA143"/>
    <mergeCell ref="BA149:BA155"/>
    <mergeCell ref="BA157:BA165"/>
    <mergeCell ref="AD126:AI126"/>
    <mergeCell ref="M171:AY171"/>
    <mergeCell ref="E165:H165"/>
    <mergeCell ref="E164:H164"/>
    <mergeCell ref="I164:AJ164"/>
    <mergeCell ref="L125:P125"/>
    <mergeCell ref="V125:AA125"/>
    <mergeCell ref="E131:F131"/>
    <mergeCell ref="AD131:AE131"/>
    <mergeCell ref="E128:F128"/>
    <mergeCell ref="AD128:AE128"/>
    <mergeCell ref="AD129:AE129"/>
    <mergeCell ref="E130:F130"/>
    <mergeCell ref="AD130:AE130"/>
    <mergeCell ref="G131:I131"/>
    <mergeCell ref="J131:P131"/>
    <mergeCell ref="Q131:AB131"/>
    <mergeCell ref="E126:I126"/>
    <mergeCell ref="J126:N126"/>
    <mergeCell ref="D158:U158"/>
    <mergeCell ref="E154:AX154"/>
    <mergeCell ref="B137:BB137"/>
    <mergeCell ref="E142:AY142"/>
    <mergeCell ref="E129:F129"/>
    <mergeCell ref="Q127:AB127"/>
    <mergeCell ref="I162:AJ162"/>
    <mergeCell ref="BA170:BA172"/>
    <mergeCell ref="E163:H163"/>
    <mergeCell ref="E162:H162"/>
    <mergeCell ref="E132:F132"/>
    <mergeCell ref="BA26:BA33"/>
    <mergeCell ref="BA46:BA53"/>
    <mergeCell ref="BA36:BA43"/>
    <mergeCell ref="BA56:BA66"/>
    <mergeCell ref="J27:P27"/>
    <mergeCell ref="T27:Y27"/>
    <mergeCell ref="J37:P37"/>
    <mergeCell ref="T37:Y37"/>
    <mergeCell ref="J47:P47"/>
    <mergeCell ref="T47:Y47"/>
    <mergeCell ref="J57:P57"/>
    <mergeCell ref="T57:Y57"/>
    <mergeCell ref="Q27:S27"/>
    <mergeCell ref="Q37:S37"/>
    <mergeCell ref="Q47:S47"/>
    <mergeCell ref="Q57:S57"/>
    <mergeCell ref="AO53:AY53"/>
    <mergeCell ref="AO63:AY63"/>
    <mergeCell ref="AJ126:AM126"/>
    <mergeCell ref="AD127:AE127"/>
    <mergeCell ref="I160:AJ160"/>
    <mergeCell ref="G128:I128"/>
    <mergeCell ref="J128:P128"/>
    <mergeCell ref="AD132:AE132"/>
    <mergeCell ref="E153:V153"/>
    <mergeCell ref="AF128:AH128"/>
    <mergeCell ref="AI128:AO128"/>
    <mergeCell ref="AF129:AH129"/>
    <mergeCell ref="J132:P132"/>
    <mergeCell ref="Q132:AB132"/>
    <mergeCell ref="B146:BB146"/>
    <mergeCell ref="G132:I132"/>
    <mergeCell ref="AP132:AY132"/>
    <mergeCell ref="AF130:AH130"/>
    <mergeCell ref="AI130:AO130"/>
    <mergeCell ref="AF131:AH131"/>
    <mergeCell ref="AI131:AO131"/>
    <mergeCell ref="AF132:AH132"/>
    <mergeCell ref="AI132:AO132"/>
    <mergeCell ref="G130:I130"/>
    <mergeCell ref="E150:Q150"/>
    <mergeCell ref="E120:G120"/>
    <mergeCell ref="AP130:AY130"/>
    <mergeCell ref="AP131:AY131"/>
    <mergeCell ref="AI129:AO129"/>
    <mergeCell ref="AP128:AY128"/>
    <mergeCell ref="AP129:AY129"/>
    <mergeCell ref="J127:P127"/>
    <mergeCell ref="G127:I127"/>
    <mergeCell ref="Q128:AB128"/>
    <mergeCell ref="G129:I129"/>
    <mergeCell ref="J129:P129"/>
    <mergeCell ref="Q129:AB129"/>
    <mergeCell ref="Q125:U125"/>
    <mergeCell ref="AB125:AE125"/>
    <mergeCell ref="E125:J125"/>
    <mergeCell ref="E127:F127"/>
    <mergeCell ref="AF127:AH127"/>
    <mergeCell ref="AI127:AO127"/>
    <mergeCell ref="AP127:AY127"/>
    <mergeCell ref="J130:P130"/>
    <mergeCell ref="Q130:AB130"/>
    <mergeCell ref="I121:AA121"/>
    <mergeCell ref="AG121:AY121"/>
    <mergeCell ref="BD115:BD120"/>
    <mergeCell ref="I117:AA117"/>
    <mergeCell ref="AG117:AY117"/>
    <mergeCell ref="I120:AA120"/>
    <mergeCell ref="I109:AA109"/>
    <mergeCell ref="AC109:AF109"/>
    <mergeCell ref="AG109:AY109"/>
    <mergeCell ref="I111:AA111"/>
    <mergeCell ref="AC111:AF111"/>
    <mergeCell ref="AG111:AY111"/>
    <mergeCell ref="AG120:AY120"/>
    <mergeCell ref="P115:W115"/>
    <mergeCell ref="I118:AA118"/>
    <mergeCell ref="AA115:AD115"/>
    <mergeCell ref="AG118:AY118"/>
    <mergeCell ref="AC117:AE117"/>
    <mergeCell ref="AC120:AE120"/>
    <mergeCell ref="E57:H57"/>
    <mergeCell ref="Z57:AC57"/>
    <mergeCell ref="AE57:AY57"/>
    <mergeCell ref="E58:H58"/>
    <mergeCell ref="E52:H52"/>
    <mergeCell ref="E53:H53"/>
    <mergeCell ref="J53:O53"/>
    <mergeCell ref="Q53:S53"/>
    <mergeCell ref="U53:AH53"/>
    <mergeCell ref="AJ53:AM53"/>
    <mergeCell ref="E55:H55"/>
    <mergeCell ref="Q55:S55"/>
    <mergeCell ref="AJ55:AM55"/>
    <mergeCell ref="J55:O55"/>
    <mergeCell ref="U55:AH55"/>
    <mergeCell ref="AO55:AY55"/>
    <mergeCell ref="AO41:AY41"/>
    <mergeCell ref="E51:H51"/>
    <mergeCell ref="J51:AA51"/>
    <mergeCell ref="AC51:AD51"/>
    <mergeCell ref="AF51:AI51"/>
    <mergeCell ref="AK51:AM51"/>
    <mergeCell ref="AO51:AY51"/>
    <mergeCell ref="AO43:AY43"/>
    <mergeCell ref="E47:H47"/>
    <mergeCell ref="Z47:AC47"/>
    <mergeCell ref="AE47:AY47"/>
    <mergeCell ref="E48:H48"/>
    <mergeCell ref="E49:H49"/>
    <mergeCell ref="J49:AY49"/>
    <mergeCell ref="E50:H50"/>
    <mergeCell ref="E45:H45"/>
    <mergeCell ref="Q45:S45"/>
    <mergeCell ref="AJ45:AM45"/>
    <mergeCell ref="E43:H43"/>
    <mergeCell ref="J43:O43"/>
    <mergeCell ref="Q43:S43"/>
    <mergeCell ref="U43:AH43"/>
    <mergeCell ref="AJ43:AM43"/>
    <mergeCell ref="AJ33:AM33"/>
    <mergeCell ref="AO33:AY33"/>
    <mergeCell ref="E31:H31"/>
    <mergeCell ref="J31:AA31"/>
    <mergeCell ref="AC31:AD31"/>
    <mergeCell ref="AF31:AI31"/>
    <mergeCell ref="AK31:AM31"/>
    <mergeCell ref="AO31:AY31"/>
    <mergeCell ref="E42:H42"/>
    <mergeCell ref="E35:H35"/>
    <mergeCell ref="Q35:S35"/>
    <mergeCell ref="AJ35:AM35"/>
    <mergeCell ref="E37:H37"/>
    <mergeCell ref="Z37:AC37"/>
    <mergeCell ref="AE37:AY37"/>
    <mergeCell ref="E38:H38"/>
    <mergeCell ref="E41:H41"/>
    <mergeCell ref="J41:AA41"/>
    <mergeCell ref="AC41:AD41"/>
    <mergeCell ref="AF41:AI41"/>
    <mergeCell ref="AK41:AM41"/>
    <mergeCell ref="E39:H39"/>
    <mergeCell ref="J39:AY39"/>
    <mergeCell ref="E40:H40"/>
    <mergeCell ref="AO21:AY21"/>
    <mergeCell ref="E22:H22"/>
    <mergeCell ref="E23:H23"/>
    <mergeCell ref="J23:O23"/>
    <mergeCell ref="Q23:S23"/>
    <mergeCell ref="U23:AH23"/>
    <mergeCell ref="E27:H27"/>
    <mergeCell ref="Z27:AC27"/>
    <mergeCell ref="AE27:AY27"/>
    <mergeCell ref="J25:O25"/>
    <mergeCell ref="Q25:S25"/>
    <mergeCell ref="U25:AH25"/>
    <mergeCell ref="AJ25:AM25"/>
    <mergeCell ref="AO25:AY25"/>
    <mergeCell ref="E25:H25"/>
    <mergeCell ref="E15:K15"/>
    <mergeCell ref="BA15:BA23"/>
    <mergeCell ref="E17:H17"/>
    <mergeCell ref="Z17:AC17"/>
    <mergeCell ref="AE17:AY17"/>
    <mergeCell ref="M11:P11"/>
    <mergeCell ref="U11:AC11"/>
    <mergeCell ref="AD11:AG11"/>
    <mergeCell ref="AL11:AS11"/>
    <mergeCell ref="AT11:AY11"/>
    <mergeCell ref="AJ23:AM23"/>
    <mergeCell ref="AO23:AY23"/>
    <mergeCell ref="J17:P17"/>
    <mergeCell ref="T17:Y17"/>
    <mergeCell ref="Q17:S17"/>
    <mergeCell ref="E18:H18"/>
    <mergeCell ref="E19:H19"/>
    <mergeCell ref="J19:AY19"/>
    <mergeCell ref="E20:H20"/>
    <mergeCell ref="E21:H21"/>
    <mergeCell ref="J21:AA21"/>
    <mergeCell ref="AC21:AD21"/>
    <mergeCell ref="AF21:AI21"/>
    <mergeCell ref="AK21:AM21"/>
    <mergeCell ref="B1:BB1"/>
    <mergeCell ref="B2:AH2"/>
    <mergeCell ref="B4:BB4"/>
    <mergeCell ref="E7:L7"/>
    <mergeCell ref="M7:AG7"/>
    <mergeCell ref="AL7:AS7"/>
    <mergeCell ref="AT7:AY7"/>
    <mergeCell ref="D9:J9"/>
    <mergeCell ref="E11:L11"/>
    <mergeCell ref="B69:BB69"/>
    <mergeCell ref="E63:H63"/>
    <mergeCell ref="AM76:AS76"/>
    <mergeCell ref="AJ63:AM63"/>
    <mergeCell ref="E94:G94"/>
    <mergeCell ref="AJ94:AN94"/>
    <mergeCell ref="AU76:AY76"/>
    <mergeCell ref="L76:AF76"/>
    <mergeCell ref="U63:AH63"/>
    <mergeCell ref="AK86:AQ86"/>
    <mergeCell ref="E65:H65"/>
    <mergeCell ref="Q65:S65"/>
    <mergeCell ref="AJ65:AM65"/>
    <mergeCell ref="J65:O65"/>
    <mergeCell ref="U65:AH65"/>
    <mergeCell ref="AO65:AY65"/>
    <mergeCell ref="E117:G117"/>
    <mergeCell ref="J63:O63"/>
    <mergeCell ref="Q63:S63"/>
    <mergeCell ref="AJ97:AN97"/>
    <mergeCell ref="AR86:AY86"/>
    <mergeCell ref="E178:AY178"/>
    <mergeCell ref="B175:BB175"/>
    <mergeCell ref="E171:K171"/>
    <mergeCell ref="B168:BB168"/>
    <mergeCell ref="T133:AJ133"/>
    <mergeCell ref="F133:S133"/>
    <mergeCell ref="E115:N115"/>
    <mergeCell ref="K90:O90"/>
    <mergeCell ref="P90:S90"/>
    <mergeCell ref="T90:W90"/>
    <mergeCell ref="X90:AA90"/>
    <mergeCell ref="E101:K101"/>
    <mergeCell ref="H103:T103"/>
    <mergeCell ref="E160:H160"/>
    <mergeCell ref="AD95:AH95"/>
    <mergeCell ref="AJ95:AN95"/>
    <mergeCell ref="AP95:AT95"/>
    <mergeCell ref="E96:F96"/>
    <mergeCell ref="H96:V96"/>
    <mergeCell ref="AD96:AH96"/>
    <mergeCell ref="E111:H111"/>
    <mergeCell ref="E109:H109"/>
    <mergeCell ref="E107:Q107"/>
    <mergeCell ref="E90:J90"/>
    <mergeCell ref="E82:AY82"/>
    <mergeCell ref="E80:I80"/>
    <mergeCell ref="E76:K76"/>
    <mergeCell ref="E72:K72"/>
    <mergeCell ref="O86:T86"/>
    <mergeCell ref="U86:X86"/>
    <mergeCell ref="Z86:AE86"/>
    <mergeCell ref="AF86:AI86"/>
    <mergeCell ref="AJ96:AN96"/>
    <mergeCell ref="AP96:AT96"/>
    <mergeCell ref="AM72:AT72"/>
    <mergeCell ref="AU72:AY72"/>
    <mergeCell ref="L72:AF72"/>
    <mergeCell ref="AU94:AY94"/>
    <mergeCell ref="E62:H62"/>
    <mergeCell ref="E61:H61"/>
    <mergeCell ref="E60:H60"/>
    <mergeCell ref="E59:H59"/>
    <mergeCell ref="AF61:AI61"/>
    <mergeCell ref="J59:AY59"/>
    <mergeCell ref="J61:AA61"/>
    <mergeCell ref="AO61:AY61"/>
    <mergeCell ref="E28:H28"/>
    <mergeCell ref="E30:H30"/>
    <mergeCell ref="E29:H29"/>
    <mergeCell ref="J29:AY29"/>
    <mergeCell ref="E32:H32"/>
    <mergeCell ref="E33:H33"/>
    <mergeCell ref="J33:O33"/>
    <mergeCell ref="Q33:S33"/>
    <mergeCell ref="U33:AH33"/>
    <mergeCell ref="AK61:AM61"/>
    <mergeCell ref="J35:O35"/>
    <mergeCell ref="U35:AH35"/>
    <mergeCell ref="AO35:AY35"/>
    <mergeCell ref="J45:O45"/>
    <mergeCell ref="U45:AH45"/>
    <mergeCell ref="AO45:AY45"/>
  </mergeCells>
  <conditionalFormatting sqref="O86">
    <cfRule type="expression" dxfId="12" priority="40" stopIfTrue="1">
      <formula>NA()</formula>
    </cfRule>
  </conditionalFormatting>
  <conditionalFormatting sqref="Z86">
    <cfRule type="expression" dxfId="11" priority="41" stopIfTrue="1">
      <formula>NA()</formula>
    </cfRule>
  </conditionalFormatting>
  <conditionalFormatting sqref="AC96">
    <cfRule type="cellIs" dxfId="10" priority="31" operator="equal">
      <formula>FALSE</formula>
    </cfRule>
    <cfRule type="cellIs" dxfId="9" priority="32" operator="equal">
      <formula>TRUE</formula>
    </cfRule>
  </conditionalFormatting>
  <conditionalFormatting sqref="AI94:AI95">
    <cfRule type="cellIs" dxfId="8" priority="7" operator="equal">
      <formula>FALSE</formula>
    </cfRule>
    <cfRule type="cellIs" dxfId="7" priority="8" operator="equal">
      <formula>TRUE</formula>
    </cfRule>
  </conditionalFormatting>
  <conditionalFormatting sqref="AI97">
    <cfRule type="cellIs" dxfId="6" priority="5" operator="equal">
      <formula>FALSE</formula>
    </cfRule>
    <cfRule type="cellIs" dxfId="5" priority="6" operator="equal">
      <formula>TRUE</formula>
    </cfRule>
  </conditionalFormatting>
  <conditionalFormatting sqref="AK86">
    <cfRule type="expression" dxfId="4" priority="42" stopIfTrue="1">
      <formula>NA()</formula>
    </cfRule>
  </conditionalFormatting>
  <conditionalFormatting sqref="AO95:AO96">
    <cfRule type="cellIs" dxfId="3" priority="1" operator="equal">
      <formula>FALSE</formula>
    </cfRule>
    <cfRule type="cellIs" dxfId="2" priority="2" operator="equal">
      <formula>TRUE</formula>
    </cfRule>
  </conditionalFormatting>
  <conditionalFormatting sqref="AW95 AV96 AX96 AW97">
    <cfRule type="cellIs" dxfId="1" priority="37" operator="equal">
      <formula>"OK"</formula>
    </cfRule>
    <cfRule type="cellIs" dxfId="0" priority="38" operator="equal">
      <formula>"KO"</formula>
    </cfRule>
  </conditionalFormatting>
  <dataValidations count="12">
    <dataValidation type="list" allowBlank="1" showInputMessage="1" showErrorMessage="1" sqref="M11:P11" xr:uid="{00000000-0002-0000-0100-000000000000}">
      <formula1>MD_LanguageCode</formula1>
    </dataValidation>
    <dataValidation type="list" allowBlank="1" showInputMessage="1" showErrorMessage="1" sqref="AT11:AY11" xr:uid="{00000000-0002-0000-0100-000001000000}">
      <formula1>list_MD_scopeCode</formula1>
    </dataValidation>
    <dataValidation type="list" allowBlank="1" showInputMessage="1" showErrorMessage="1" sqref="AO23:AY23 AO53:AY53 AO43:AY43 AO33:AY34 AO63:AY63" xr:uid="{00000000-0002-0000-0100-000002000000}">
      <formula1>CI_RoleCode</formula1>
    </dataValidation>
    <dataValidation type="list" allowBlank="1" showInputMessage="1" showErrorMessage="1" sqref="AU72:AY72" xr:uid="{00000000-0002-0000-0100-000003000000}">
      <formula1>MD_SpatialRepresentationTypeCode</formula1>
    </dataValidation>
    <dataValidation type="list" allowBlank="1" showInputMessage="1" showErrorMessage="1" sqref="AR86:AY86" xr:uid="{00000000-0002-0000-0100-000004000000}">
      <formula1>MD_MaintenanceFrequencyCode</formula1>
    </dataValidation>
    <dataValidation type="list" allowBlank="1" showInputMessage="1" sqref="H103:T103" xr:uid="{00000000-0002-0000-0100-000005000000}">
      <formula1>MD_Data_ReferenceSystem2</formula1>
    </dataValidation>
    <dataValidation type="list" allowBlank="1" showInputMessage="1" showErrorMessage="1" sqref="AD11:AG11" xr:uid="{00000000-0002-0000-0100-000006000000}">
      <formula1>MD_status</formula1>
    </dataValidation>
    <dataValidation type="list" allowBlank="1" showInputMessage="1" showErrorMessage="1" sqref="AU76:AY76" xr:uid="{00000000-0002-0000-0100-000007000000}">
      <formula1>MD_Data_ResourceFormat</formula1>
    </dataValidation>
    <dataValidation type="list" allowBlank="1" showInputMessage="1" showErrorMessage="1" sqref="I109:AA109 I111:AA111 AG109:AY109 AG111:AY111" xr:uid="{7FEB6291-635E-7346-B7E0-EC338E2A8C43}">
      <formula1>MD_TopicCategoryCode</formula1>
    </dataValidation>
    <dataValidation type="list" allowBlank="1" showInputMessage="1" showErrorMessage="1" sqref="I120:AA120 AG117:AY117 I117:AA117 AG120:AY120" xr:uid="{BA481009-22B6-234F-ABA6-7AB06468A5F8}">
      <formula1>MD_TopicCategoryInspireCode</formula1>
    </dataValidation>
    <dataValidation type="list" allowBlank="1" showInputMessage="1" sqref="E154:AX154" xr:uid="{17537EEC-D960-614C-8E05-0E7A48FDE92C}">
      <formula1>Lst_useCondition</formula1>
    </dataValidation>
    <dataValidation allowBlank="1" showInputMessage="1" showErrorMessage="1" prompt="Attention, aucun contrôle n'est réalisé pour les dates anterieures à 1900._x000a__x000a_Format: YYYY-MM-DD" sqref="X90:AA90" xr:uid="{161DBCCC-F691-4E52-A0B1-467FD1514D9C}"/>
  </dataValidations>
  <hyperlinks>
    <hyperlink ref="P115" r:id="rId1" xr:uid="{A2D16C91-D83B-574C-9D9F-5F0E460E95F0}"/>
    <hyperlink ref="AA115" location="'Inspire_Themes dedicated'!A1" display="Inspire_Themes" xr:uid="{B4603A3E-0734-0447-BF38-A16DFDA284D6}"/>
    <hyperlink ref="AA115:AD115" location="Inspire_Themes!A1" display="Inspire_Themes" xr:uid="{5E30BA86-B990-4247-850B-46ACC50CAF06}"/>
    <hyperlink ref="Q125" location="'GEMET keywords dedicated'!A1" display="'GEMET keywords" xr:uid="{6F158F8F-54D0-2A4D-92DC-C3C755FC20ED}"/>
    <hyperlink ref="Q125:U125" location="'GEMET keywords'!A1" display="GEMET keywords" xr:uid="{FE98D0DE-CBFA-C84F-AB2E-562BFE426AC7}"/>
    <hyperlink ref="AB125" location="'Other thesaurus'!A1" display="'Other thesaurus" xr:uid="{BCA7402D-4B2F-9442-B9D7-1B5596F7200C}"/>
  </hyperlinks>
  <pageMargins left="0.2361111111111111" right="0.2361111111111111" top="0.59097222222222223" bottom="0.59097222222222223" header="0.31527777777777777" footer="0.31527777777777777"/>
  <pageSetup paperSize="9" scale="56" firstPageNumber="0" fitToHeight="0" orientation="portrait" horizontalDpi="300" verticalDpi="300" r:id="rId2"/>
  <headerFooter alignWithMargins="0">
    <oddHeader>&amp;L      Modèle LIVE - Version 1.03 - 20121222</oddHeader>
    <oddFooter>&amp;CPage &amp;P de &amp;N</oddFooter>
  </headerFooter>
  <rowBreaks count="2" manualBreakCount="2">
    <brk id="68" max="16383" man="1"/>
    <brk id="136" max="16383" man="1"/>
  </rowBreaks>
  <colBreaks count="1" manualBreakCount="1">
    <brk id="55" max="1048575" man="1"/>
  </colBreaks>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
  <sheetViews>
    <sheetView showGridLines="0" view="pageBreakPreview" zoomScale="95" zoomScaleSheetLayoutView="95" workbookViewId="0"/>
  </sheetViews>
  <sheetFormatPr baseColWidth="10" defaultRowHeight="12.7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48C52-725C-0845-867A-313B3A79B8DF}">
  <sheetPr>
    <tabColor theme="6"/>
  </sheetPr>
  <dimension ref="A1:K52"/>
  <sheetViews>
    <sheetView topLeftCell="A13" workbookViewId="0">
      <selection activeCell="B52" sqref="B52"/>
    </sheetView>
  </sheetViews>
  <sheetFormatPr baseColWidth="10" defaultColWidth="10.85546875" defaultRowHeight="15"/>
  <cols>
    <col min="1" max="1" width="46" style="254" customWidth="1"/>
    <col min="2" max="2" width="30.42578125" style="254" bestFit="1" customWidth="1"/>
    <col min="3" max="16384" width="10.85546875" style="254"/>
  </cols>
  <sheetData>
    <row r="1" spans="1:7" ht="21">
      <c r="A1" s="257" t="s">
        <v>903</v>
      </c>
      <c r="B1" s="258" t="s">
        <v>899</v>
      </c>
      <c r="G1" s="258"/>
    </row>
    <row r="2" spans="1:7">
      <c r="B2" s="258"/>
      <c r="G2" s="258"/>
    </row>
    <row r="3" spans="1:7" ht="18.75">
      <c r="A3" s="259" t="s">
        <v>904</v>
      </c>
      <c r="B3" s="258"/>
      <c r="G3" s="258"/>
    </row>
    <row r="4" spans="1:7">
      <c r="B4" s="258"/>
      <c r="G4" s="258"/>
    </row>
    <row r="5" spans="1:7">
      <c r="B5" s="258"/>
      <c r="G5" s="258"/>
    </row>
    <row r="6" spans="1:7">
      <c r="B6" s="258"/>
      <c r="G6" s="258"/>
    </row>
    <row r="7" spans="1:7">
      <c r="B7" s="258"/>
      <c r="G7" s="258"/>
    </row>
    <row r="8" spans="1:7">
      <c r="B8" s="258"/>
      <c r="G8" s="258"/>
    </row>
    <row r="9" spans="1:7">
      <c r="B9" s="258"/>
      <c r="G9" s="258"/>
    </row>
    <row r="10" spans="1:7">
      <c r="B10" s="258"/>
      <c r="G10" s="258"/>
    </row>
    <row r="11" spans="1:7">
      <c r="B11" s="258"/>
      <c r="G11" s="258"/>
    </row>
    <row r="12" spans="1:7">
      <c r="B12" s="258"/>
      <c r="G12" s="258"/>
    </row>
    <row r="13" spans="1:7">
      <c r="B13" s="258"/>
      <c r="G13" s="258"/>
    </row>
    <row r="14" spans="1:7">
      <c r="B14" s="258"/>
      <c r="G14" s="258"/>
    </row>
    <row r="15" spans="1:7">
      <c r="B15" s="258"/>
      <c r="G15" s="258"/>
    </row>
    <row r="16" spans="1:7">
      <c r="B16" s="258"/>
      <c r="G16" s="258"/>
    </row>
    <row r="17" spans="2:7">
      <c r="B17" s="258"/>
      <c r="G17" s="258"/>
    </row>
    <row r="18" spans="2:7">
      <c r="B18" s="258"/>
      <c r="G18" s="258"/>
    </row>
    <row r="19" spans="2:7">
      <c r="B19" s="258"/>
      <c r="G19" s="258"/>
    </row>
    <row r="20" spans="2:7">
      <c r="B20" s="258"/>
      <c r="G20" s="258"/>
    </row>
    <row r="21" spans="2:7">
      <c r="B21" s="258"/>
      <c r="G21" s="258"/>
    </row>
    <row r="22" spans="2:7">
      <c r="B22" s="258"/>
      <c r="G22" s="258"/>
    </row>
    <row r="23" spans="2:7">
      <c r="B23" s="258"/>
      <c r="G23" s="258"/>
    </row>
    <row r="24" spans="2:7">
      <c r="B24" s="258"/>
      <c r="G24" s="258"/>
    </row>
    <row r="25" spans="2:7">
      <c r="B25" s="258"/>
      <c r="G25" s="258"/>
    </row>
    <row r="26" spans="2:7">
      <c r="B26" s="258"/>
      <c r="G26" s="258"/>
    </row>
    <row r="27" spans="2:7">
      <c r="B27" s="258"/>
      <c r="G27" s="258"/>
    </row>
    <row r="28" spans="2:7">
      <c r="B28" s="258"/>
      <c r="G28" s="258"/>
    </row>
    <row r="29" spans="2:7">
      <c r="B29" s="258"/>
      <c r="G29" s="258"/>
    </row>
    <row r="30" spans="2:7">
      <c r="B30" s="258"/>
      <c r="G30" s="258"/>
    </row>
    <row r="31" spans="2:7">
      <c r="B31" s="258"/>
      <c r="G31" s="258"/>
    </row>
    <row r="32" spans="2:7">
      <c r="B32" s="258"/>
      <c r="G32" s="258"/>
    </row>
    <row r="33" spans="1:11">
      <c r="B33" s="258"/>
      <c r="G33" s="258"/>
    </row>
    <row r="34" spans="1:11">
      <c r="B34" s="258"/>
      <c r="G34" s="258"/>
    </row>
    <row r="35" spans="1:11">
      <c r="B35" s="258"/>
      <c r="G35" s="258"/>
    </row>
    <row r="36" spans="1:11">
      <c r="B36" s="258"/>
      <c r="G36" s="258"/>
    </row>
    <row r="37" spans="1:11">
      <c r="B37" s="258"/>
      <c r="G37" s="258"/>
    </row>
    <row r="38" spans="1:11">
      <c r="B38" s="258"/>
      <c r="G38" s="258"/>
    </row>
    <row r="39" spans="1:11" ht="21">
      <c r="A39" s="257" t="s">
        <v>905</v>
      </c>
      <c r="B39" s="258"/>
      <c r="G39" s="258"/>
    </row>
    <row r="40" spans="1:11" ht="21">
      <c r="A40" s="257" t="s">
        <v>906</v>
      </c>
      <c r="B40" s="258"/>
      <c r="G40" s="258"/>
    </row>
    <row r="41" spans="1:11" ht="15.75" thickBot="1"/>
    <row r="42" spans="1:11" ht="20.25">
      <c r="A42" s="260" t="s">
        <v>907</v>
      </c>
      <c r="B42" s="261" t="s">
        <v>908</v>
      </c>
      <c r="D42" s="474" t="s">
        <v>986</v>
      </c>
      <c r="E42" s="475"/>
      <c r="F42" s="475"/>
      <c r="G42" s="475"/>
      <c r="H42" s="475"/>
      <c r="I42" s="475"/>
      <c r="J42" s="475"/>
      <c r="K42" s="476"/>
    </row>
    <row r="43" spans="1:11">
      <c r="A43" s="273" t="s">
        <v>900</v>
      </c>
      <c r="B43" s="274" t="s">
        <v>909</v>
      </c>
      <c r="D43" s="472" t="str">
        <f>IF(A43&lt;&gt;"",B43&amp;"---"&amp;A43,"")</f>
        <v>ressources minérales---http://inspire.ec.europa.eu/theme/mr</v>
      </c>
      <c r="E43" s="473"/>
      <c r="F43" s="473"/>
      <c r="G43" s="473"/>
      <c r="H43" s="473"/>
      <c r="I43" s="473"/>
      <c r="J43" s="473"/>
      <c r="K43" s="473"/>
    </row>
    <row r="44" spans="1:11">
      <c r="A44" s="273" t="s">
        <v>901</v>
      </c>
      <c r="B44" s="274" t="s">
        <v>910</v>
      </c>
      <c r="D44" s="472" t="str">
        <f t="shared" ref="D44:D45" si="0">IF(A44&lt;&gt;"",B44&amp;"---"&amp;A44,"")</f>
        <v>lieux de production et sites industriels---http://inspire.ec.europa.eu/theme/pf</v>
      </c>
      <c r="E44" s="473"/>
      <c r="F44" s="473"/>
      <c r="G44" s="473"/>
      <c r="H44" s="473"/>
      <c r="I44" s="473"/>
      <c r="J44" s="473"/>
      <c r="K44" s="473"/>
    </row>
    <row r="45" spans="1:11">
      <c r="A45" s="273" t="s">
        <v>902</v>
      </c>
      <c r="B45" s="274" t="s">
        <v>911</v>
      </c>
      <c r="D45" s="472" t="str">
        <f t="shared" si="0"/>
        <v>installations de suivi environnemental---http://inspire.ec.europa.eu/theme/ef</v>
      </c>
      <c r="E45" s="473"/>
      <c r="F45" s="473"/>
      <c r="G45" s="473"/>
      <c r="H45" s="473"/>
      <c r="I45" s="473"/>
      <c r="J45" s="473"/>
      <c r="K45" s="473"/>
    </row>
    <row r="46" spans="1:11">
      <c r="A46" s="273"/>
      <c r="B46" s="274"/>
      <c r="D46" s="472" t="str">
        <f t="shared" ref="D46:D52" si="1">IF(A46&lt;&gt;"",B46&amp;"---"&amp;A46,"")</f>
        <v/>
      </c>
      <c r="E46" s="473"/>
      <c r="F46" s="473"/>
      <c r="G46" s="473"/>
      <c r="H46" s="473"/>
      <c r="I46" s="473"/>
      <c r="J46" s="473"/>
      <c r="K46" s="473"/>
    </row>
    <row r="47" spans="1:11">
      <c r="A47" s="273"/>
      <c r="B47" s="274"/>
      <c r="D47" s="472" t="str">
        <f t="shared" si="1"/>
        <v/>
      </c>
      <c r="E47" s="473"/>
      <c r="F47" s="473"/>
      <c r="G47" s="473"/>
      <c r="H47" s="473"/>
      <c r="I47" s="473"/>
      <c r="J47" s="473"/>
      <c r="K47" s="473"/>
    </row>
    <row r="48" spans="1:11">
      <c r="A48" s="273"/>
      <c r="B48" s="274"/>
      <c r="D48" s="472" t="str">
        <f t="shared" si="1"/>
        <v/>
      </c>
      <c r="E48" s="473"/>
      <c r="F48" s="473"/>
      <c r="G48" s="473"/>
      <c r="H48" s="473"/>
      <c r="I48" s="473"/>
      <c r="J48" s="473"/>
      <c r="K48" s="473"/>
    </row>
    <row r="49" spans="1:11">
      <c r="A49" s="273"/>
      <c r="B49" s="274"/>
      <c r="D49" s="472" t="str">
        <f t="shared" si="1"/>
        <v/>
      </c>
      <c r="E49" s="473"/>
      <c r="F49" s="473"/>
      <c r="G49" s="473"/>
      <c r="H49" s="473"/>
      <c r="I49" s="473"/>
      <c r="J49" s="473"/>
      <c r="K49" s="473"/>
    </row>
    <row r="50" spans="1:11">
      <c r="A50" s="273"/>
      <c r="B50" s="274"/>
      <c r="D50" s="472" t="str">
        <f t="shared" si="1"/>
        <v/>
      </c>
      <c r="E50" s="473"/>
      <c r="F50" s="473"/>
      <c r="G50" s="473"/>
      <c r="H50" s="473"/>
      <c r="I50" s="473"/>
      <c r="J50" s="473"/>
      <c r="K50" s="473"/>
    </row>
    <row r="51" spans="1:11">
      <c r="A51" s="273"/>
      <c r="B51" s="274"/>
      <c r="D51" s="472" t="str">
        <f t="shared" si="1"/>
        <v/>
      </c>
      <c r="E51" s="473"/>
      <c r="F51" s="473"/>
      <c r="G51" s="473"/>
      <c r="H51" s="473"/>
      <c r="I51" s="473"/>
      <c r="J51" s="473"/>
      <c r="K51" s="473"/>
    </row>
    <row r="52" spans="1:11">
      <c r="A52" s="273"/>
      <c r="B52" s="274"/>
      <c r="D52" s="472" t="str">
        <f t="shared" si="1"/>
        <v/>
      </c>
      <c r="E52" s="473"/>
      <c r="F52" s="473"/>
      <c r="G52" s="473"/>
      <c r="H52" s="473"/>
      <c r="I52" s="473"/>
      <c r="J52" s="473"/>
      <c r="K52" s="473"/>
    </row>
  </sheetData>
  <sheetProtection algorithmName="SHA-512" hashValue="9yWmttm8o8jd9vYWGqdmCnS8s8JBI/uFEp0fMEs03fI8/IEEV9OzIcewzRs3kpnkvTu7tVYFXcU8ki3Qsctqhg==" saltValue="cxN2moCS0PDYqvAfsPaXmg==" spinCount="100000" sheet="1" objects="1" scenarios="1"/>
  <mergeCells count="11">
    <mergeCell ref="D47:K47"/>
    <mergeCell ref="D42:K42"/>
    <mergeCell ref="D43:K43"/>
    <mergeCell ref="D44:K44"/>
    <mergeCell ref="D45:K45"/>
    <mergeCell ref="D46:K46"/>
    <mergeCell ref="D48:K48"/>
    <mergeCell ref="D49:K49"/>
    <mergeCell ref="D50:K50"/>
    <mergeCell ref="D51:K51"/>
    <mergeCell ref="D52:K52"/>
  </mergeCells>
  <hyperlinks>
    <hyperlink ref="B1" r:id="rId1" xr:uid="{09DC6D34-333E-1D46-906E-C665691BB41E}"/>
    <hyperlink ref="A43" r:id="rId2" xr:uid="{5556FE9C-CEF7-7F4A-9D45-E06747617B15}"/>
    <hyperlink ref="A44" r:id="rId3" xr:uid="{4DE1ED08-3C8B-3C4B-9456-E51439B5E918}"/>
    <hyperlink ref="A45" r:id="rId4" xr:uid="{5AD6F891-BD99-3246-9AC5-F51A2CE85750}"/>
  </hyperlink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329D-3AA8-A847-A72B-96423B552F99}">
  <sheetPr>
    <tabColor theme="6"/>
  </sheetPr>
  <dimension ref="A2:K64"/>
  <sheetViews>
    <sheetView workbookViewId="0">
      <selection activeCell="D58" sqref="D58:K58"/>
    </sheetView>
  </sheetViews>
  <sheetFormatPr baseColWidth="10" defaultColWidth="10.85546875" defaultRowHeight="15"/>
  <cols>
    <col min="1" max="1" width="55.140625" style="254" customWidth="1"/>
    <col min="2" max="2" width="30.42578125" style="254" bestFit="1" customWidth="1"/>
    <col min="3" max="16384" width="10.85546875" style="254"/>
  </cols>
  <sheetData>
    <row r="2" spans="1:7" ht="21">
      <c r="A2" s="257" t="s">
        <v>903</v>
      </c>
      <c r="B2" s="258" t="s">
        <v>919</v>
      </c>
      <c r="D2" s="254" t="s">
        <v>920</v>
      </c>
      <c r="E2" s="258" t="s">
        <v>921</v>
      </c>
      <c r="G2" s="258"/>
    </row>
    <row r="3" spans="1:7">
      <c r="B3" s="258"/>
      <c r="G3" s="258"/>
    </row>
    <row r="4" spans="1:7" ht="18.75">
      <c r="A4" s="259" t="s">
        <v>922</v>
      </c>
      <c r="B4" s="258"/>
      <c r="G4" s="258"/>
    </row>
    <row r="5" spans="1:7">
      <c r="B5" s="258"/>
      <c r="G5" s="258"/>
    </row>
    <row r="6" spans="1:7">
      <c r="B6" s="258"/>
      <c r="G6" s="258"/>
    </row>
    <row r="7" spans="1:7">
      <c r="B7" s="258"/>
      <c r="G7" s="258"/>
    </row>
    <row r="8" spans="1:7">
      <c r="B8" s="258"/>
      <c r="G8" s="258"/>
    </row>
    <row r="9" spans="1:7">
      <c r="B9" s="258"/>
      <c r="G9" s="258"/>
    </row>
    <row r="10" spans="1:7">
      <c r="B10" s="258"/>
      <c r="G10" s="258"/>
    </row>
    <row r="11" spans="1:7">
      <c r="B11" s="258"/>
      <c r="G11" s="258"/>
    </row>
    <row r="12" spans="1:7">
      <c r="B12" s="258"/>
      <c r="G12" s="258"/>
    </row>
    <row r="13" spans="1:7">
      <c r="B13" s="258"/>
      <c r="G13" s="258"/>
    </row>
    <row r="14" spans="1:7">
      <c r="B14" s="258"/>
      <c r="G14" s="258"/>
    </row>
    <row r="15" spans="1:7">
      <c r="B15" s="258"/>
      <c r="G15" s="258"/>
    </row>
    <row r="16" spans="1:7">
      <c r="B16" s="258"/>
      <c r="G16" s="258"/>
    </row>
    <row r="17" spans="2:7">
      <c r="B17" s="258"/>
      <c r="G17" s="258"/>
    </row>
    <row r="18" spans="2:7">
      <c r="B18" s="258"/>
      <c r="G18" s="258"/>
    </row>
    <row r="19" spans="2:7">
      <c r="B19" s="258"/>
      <c r="G19" s="258"/>
    </row>
    <row r="20" spans="2:7">
      <c r="B20" s="258"/>
      <c r="G20" s="258"/>
    </row>
    <row r="21" spans="2:7">
      <c r="B21" s="258"/>
      <c r="G21" s="258"/>
    </row>
    <row r="22" spans="2:7">
      <c r="B22" s="258"/>
      <c r="G22" s="258"/>
    </row>
    <row r="23" spans="2:7">
      <c r="B23" s="258"/>
      <c r="G23" s="258"/>
    </row>
    <row r="24" spans="2:7">
      <c r="B24" s="258"/>
      <c r="G24" s="258"/>
    </row>
    <row r="25" spans="2:7">
      <c r="B25" s="258"/>
      <c r="G25" s="258"/>
    </row>
    <row r="26" spans="2:7">
      <c r="B26" s="258"/>
      <c r="G26" s="258"/>
    </row>
    <row r="27" spans="2:7">
      <c r="B27" s="258"/>
      <c r="G27" s="258"/>
    </row>
    <row r="28" spans="2:7">
      <c r="B28" s="258"/>
      <c r="G28" s="258"/>
    </row>
    <row r="29" spans="2:7">
      <c r="B29" s="258"/>
      <c r="G29" s="258"/>
    </row>
    <row r="30" spans="2:7">
      <c r="B30" s="258"/>
      <c r="G30" s="258"/>
    </row>
    <row r="31" spans="2:7">
      <c r="B31" s="258"/>
      <c r="G31" s="258"/>
    </row>
    <row r="32" spans="2:7">
      <c r="B32" s="258"/>
      <c r="G32" s="258"/>
    </row>
    <row r="33" spans="2:7">
      <c r="B33" s="258"/>
      <c r="G33" s="258"/>
    </row>
    <row r="34" spans="2:7">
      <c r="B34" s="258"/>
      <c r="G34" s="258"/>
    </row>
    <row r="35" spans="2:7">
      <c r="B35" s="258"/>
      <c r="G35" s="258"/>
    </row>
    <row r="36" spans="2:7">
      <c r="B36" s="258"/>
      <c r="G36" s="258"/>
    </row>
    <row r="37" spans="2:7">
      <c r="B37" s="258"/>
      <c r="G37" s="258"/>
    </row>
    <row r="38" spans="2:7">
      <c r="B38" s="258"/>
      <c r="G38" s="258"/>
    </row>
    <row r="39" spans="2:7">
      <c r="B39" s="258"/>
      <c r="G39" s="258"/>
    </row>
    <row r="40" spans="2:7">
      <c r="B40" s="258"/>
      <c r="G40" s="258"/>
    </row>
    <row r="41" spans="2:7">
      <c r="B41" s="258"/>
      <c r="G41" s="258"/>
    </row>
    <row r="42" spans="2:7">
      <c r="B42" s="258"/>
      <c r="G42" s="258"/>
    </row>
    <row r="43" spans="2:7">
      <c r="B43" s="258"/>
      <c r="G43" s="258"/>
    </row>
    <row r="44" spans="2:7">
      <c r="B44" s="258"/>
      <c r="G44" s="258"/>
    </row>
    <row r="45" spans="2:7">
      <c r="B45" s="258"/>
      <c r="G45" s="258"/>
    </row>
    <row r="46" spans="2:7">
      <c r="B46" s="258"/>
      <c r="G46" s="258"/>
    </row>
    <row r="47" spans="2:7">
      <c r="B47" s="258"/>
      <c r="G47" s="258"/>
    </row>
    <row r="48" spans="2:7">
      <c r="B48" s="258"/>
      <c r="G48" s="258"/>
    </row>
    <row r="49" spans="1:11">
      <c r="B49" s="258"/>
      <c r="G49" s="258"/>
    </row>
    <row r="50" spans="1:11">
      <c r="B50" s="258"/>
      <c r="G50" s="258"/>
    </row>
    <row r="51" spans="1:11">
      <c r="B51" s="258"/>
      <c r="G51" s="258"/>
    </row>
    <row r="52" spans="1:11">
      <c r="B52" s="258"/>
      <c r="G52" s="258"/>
    </row>
    <row r="53" spans="1:11">
      <c r="B53" s="258"/>
      <c r="G53" s="258"/>
    </row>
    <row r="54" spans="1:11" ht="21">
      <c r="A54" s="257" t="s">
        <v>923</v>
      </c>
      <c r="B54" s="258"/>
      <c r="G54" s="258"/>
    </row>
    <row r="55" spans="1:11" ht="21">
      <c r="A55" s="257" t="s">
        <v>906</v>
      </c>
      <c r="B55" s="258"/>
      <c r="G55" s="258"/>
    </row>
    <row r="56" spans="1:11" ht="15.75" thickBot="1"/>
    <row r="57" spans="1:11" ht="20.25">
      <c r="A57" s="260" t="s">
        <v>907</v>
      </c>
      <c r="B57" s="261" t="s">
        <v>908</v>
      </c>
      <c r="D57" s="474" t="s">
        <v>994</v>
      </c>
      <c r="E57" s="475"/>
      <c r="F57" s="475"/>
      <c r="G57" s="475"/>
      <c r="H57" s="475"/>
      <c r="I57" s="475"/>
      <c r="J57" s="475"/>
      <c r="K57" s="476"/>
    </row>
    <row r="58" spans="1:11">
      <c r="A58" s="274" t="s">
        <v>991</v>
      </c>
      <c r="B58" s="274" t="s">
        <v>917</v>
      </c>
      <c r="D58" s="472" t="str">
        <f>IF(A58&lt;&gt;"",B58&amp;"---"&amp;A58,"")</f>
        <v>industrie minérale---http://www.eionet.europa.eu/gemet/concept/5268</v>
      </c>
      <c r="E58" s="473"/>
      <c r="F58" s="473"/>
      <c r="G58" s="473"/>
      <c r="H58" s="473"/>
      <c r="I58" s="473"/>
      <c r="J58" s="473"/>
      <c r="K58" s="473"/>
    </row>
    <row r="59" spans="1:11">
      <c r="A59" s="274" t="s">
        <v>992</v>
      </c>
      <c r="B59" s="274" t="s">
        <v>918</v>
      </c>
      <c r="D59" s="472" t="str">
        <f t="shared" ref="D59:D64" si="0">IF(A59&lt;&gt;"",B59&amp;"---"&amp;A59,"")</f>
        <v>sol contaminé---http://www.eionet.europa.eu/gemet/concept/1751</v>
      </c>
      <c r="E59" s="473"/>
      <c r="F59" s="473"/>
      <c r="G59" s="473"/>
      <c r="H59" s="473"/>
      <c r="I59" s="473"/>
      <c r="J59" s="473"/>
      <c r="K59" s="473"/>
    </row>
    <row r="60" spans="1:11">
      <c r="A60" s="274" t="s">
        <v>993</v>
      </c>
      <c r="B60" s="274" t="s">
        <v>916</v>
      </c>
      <c r="D60" s="472" t="str">
        <f t="shared" si="0"/>
        <v>rayonnement gamma---http://www.eionet.europa.eu/gemet/concept/3554</v>
      </c>
      <c r="E60" s="473"/>
      <c r="F60" s="473"/>
      <c r="G60" s="473"/>
      <c r="H60" s="473"/>
      <c r="I60" s="473"/>
      <c r="J60" s="473"/>
      <c r="K60" s="473"/>
    </row>
    <row r="61" spans="1:11">
      <c r="A61" s="274"/>
      <c r="B61" s="274"/>
      <c r="D61" s="472" t="str">
        <f t="shared" si="0"/>
        <v/>
      </c>
      <c r="E61" s="473"/>
      <c r="F61" s="473"/>
      <c r="G61" s="473"/>
      <c r="H61" s="473"/>
      <c r="I61" s="473"/>
      <c r="J61" s="473"/>
      <c r="K61" s="473"/>
    </row>
    <row r="62" spans="1:11">
      <c r="A62" s="274"/>
      <c r="B62" s="274"/>
      <c r="D62" s="472" t="str">
        <f t="shared" si="0"/>
        <v/>
      </c>
      <c r="E62" s="473"/>
      <c r="F62" s="473"/>
      <c r="G62" s="473"/>
      <c r="H62" s="473"/>
      <c r="I62" s="473"/>
      <c r="J62" s="473"/>
      <c r="K62" s="473"/>
    </row>
    <row r="63" spans="1:11">
      <c r="A63" s="274"/>
      <c r="B63" s="274"/>
      <c r="D63" s="472" t="str">
        <f t="shared" si="0"/>
        <v/>
      </c>
      <c r="E63" s="473"/>
      <c r="F63" s="473"/>
      <c r="G63" s="473"/>
      <c r="H63" s="473"/>
      <c r="I63" s="473"/>
      <c r="J63" s="473"/>
      <c r="K63" s="473"/>
    </row>
    <row r="64" spans="1:11">
      <c r="A64" s="274"/>
      <c r="B64" s="274"/>
      <c r="D64" s="472" t="str">
        <f t="shared" si="0"/>
        <v/>
      </c>
      <c r="E64" s="473"/>
      <c r="F64" s="473"/>
      <c r="G64" s="473"/>
      <c r="H64" s="473"/>
      <c r="I64" s="473"/>
      <c r="J64" s="473"/>
      <c r="K64" s="473"/>
    </row>
  </sheetData>
  <sheetProtection algorithmName="SHA-512" hashValue="lgQsK7wrGIMaXhHRgEbSHqa41K6ZW1aUKQmvJDOELR+vB4nmPCceQPRyKP7lbdFNW7LYzWulKNG3agzFNNmNaw==" saltValue="tFPqi/VicR91XsEvbymt8A==" spinCount="100000" sheet="1" objects="1" scenarios="1"/>
  <mergeCells count="8">
    <mergeCell ref="D63:K63"/>
    <mergeCell ref="D64:K64"/>
    <mergeCell ref="D57:K57"/>
    <mergeCell ref="D58:K58"/>
    <mergeCell ref="D59:K59"/>
    <mergeCell ref="D60:K60"/>
    <mergeCell ref="D61:K61"/>
    <mergeCell ref="D62:K62"/>
  </mergeCells>
  <hyperlinks>
    <hyperlink ref="B2" r:id="rId1" xr:uid="{B3FD7D24-3E4F-3D49-82AE-013FE5611306}"/>
    <hyperlink ref="E2" r:id="rId2" xr:uid="{67CF3FAA-6F87-FF40-8321-5F4FB49E8FCC}"/>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04DB-8BA5-8B49-BAEE-079C83D2AA97}">
  <sheetPr>
    <tabColor theme="6"/>
  </sheetPr>
  <dimension ref="A1:K66"/>
  <sheetViews>
    <sheetView workbookViewId="0">
      <selection activeCell="C9" sqref="C9"/>
    </sheetView>
  </sheetViews>
  <sheetFormatPr baseColWidth="10" defaultColWidth="10.85546875" defaultRowHeight="15"/>
  <cols>
    <col min="1" max="1" width="42.42578125" style="254" customWidth="1"/>
    <col min="2" max="2" width="30.42578125" style="254" bestFit="1" customWidth="1"/>
    <col min="3" max="16384" width="10.85546875" style="254"/>
  </cols>
  <sheetData>
    <row r="1" spans="1:7" ht="21">
      <c r="A1" s="255" t="s">
        <v>924</v>
      </c>
    </row>
    <row r="2" spans="1:7" s="256" customFormat="1" ht="21">
      <c r="A2" s="264" t="str">
        <f>IF(A60&lt;&gt;"",B60&amp;"---"&amp;A60,"")&amp;IF(A61&lt;&gt;"",", "&amp;B61&amp;"---"&amp;A61,"")&amp;IF(A62&lt;&gt;"", ", "&amp;B62&amp;"---"&amp;A62,"")&amp;IF(A63&lt;&gt;"",", "&amp;B63&amp;"---"&amp;A63,"")</f>
        <v>rayonnement---http://vocabs.lter-europe.net/EnvThes/67</v>
      </c>
    </row>
    <row r="4" spans="1:7" ht="21">
      <c r="A4" s="257" t="s">
        <v>925</v>
      </c>
      <c r="B4" s="258"/>
      <c r="E4" s="258"/>
      <c r="G4" s="258"/>
    </row>
    <row r="5" spans="1:7">
      <c r="B5" s="265" t="s">
        <v>926</v>
      </c>
      <c r="C5" s="280" t="s">
        <v>990</v>
      </c>
      <c r="G5" s="258"/>
    </row>
    <row r="6" spans="1:7">
      <c r="B6" s="265" t="s">
        <v>927</v>
      </c>
      <c r="C6" s="258" t="s">
        <v>928</v>
      </c>
      <c r="G6" s="258"/>
    </row>
    <row r="7" spans="1:7">
      <c r="B7" s="265" t="s">
        <v>929</v>
      </c>
      <c r="C7" s="280" t="s">
        <v>989</v>
      </c>
      <c r="G7" s="258"/>
    </row>
    <row r="8" spans="1:7">
      <c r="B8" s="265" t="s">
        <v>930</v>
      </c>
      <c r="C8" s="258" t="s">
        <v>931</v>
      </c>
      <c r="G8" s="258"/>
    </row>
    <row r="9" spans="1:7">
      <c r="B9" s="265"/>
      <c r="C9" s="258" t="s">
        <v>932</v>
      </c>
      <c r="G9" s="258"/>
    </row>
    <row r="10" spans="1:7">
      <c r="B10" s="265"/>
      <c r="G10" s="258"/>
    </row>
    <row r="11" spans="1:7" ht="18.75">
      <c r="A11" s="259" t="s">
        <v>933</v>
      </c>
      <c r="B11" s="258"/>
      <c r="G11" s="258"/>
    </row>
    <row r="12" spans="1:7">
      <c r="B12" s="258"/>
      <c r="G12" s="258"/>
    </row>
    <row r="13" spans="1:7">
      <c r="B13" s="258"/>
      <c r="G13" s="258"/>
    </row>
    <row r="14" spans="1:7">
      <c r="B14" s="258"/>
      <c r="G14" s="258"/>
    </row>
    <row r="15" spans="1:7">
      <c r="B15" s="258"/>
      <c r="G15" s="258"/>
    </row>
    <row r="16" spans="1:7">
      <c r="B16" s="258"/>
      <c r="G16" s="258"/>
    </row>
    <row r="17" spans="2:7">
      <c r="B17" s="258"/>
      <c r="G17" s="258"/>
    </row>
    <row r="18" spans="2:7">
      <c r="B18" s="258"/>
      <c r="G18" s="258"/>
    </row>
    <row r="19" spans="2:7">
      <c r="B19" s="258"/>
      <c r="G19" s="258"/>
    </row>
    <row r="20" spans="2:7">
      <c r="B20" s="258"/>
      <c r="G20" s="258"/>
    </row>
    <row r="21" spans="2:7">
      <c r="B21" s="258"/>
      <c r="G21" s="258"/>
    </row>
    <row r="22" spans="2:7">
      <c r="B22" s="258"/>
      <c r="G22" s="258"/>
    </row>
    <row r="23" spans="2:7">
      <c r="B23" s="258"/>
      <c r="G23" s="258"/>
    </row>
    <row r="24" spans="2:7">
      <c r="B24" s="258"/>
      <c r="G24" s="258"/>
    </row>
    <row r="25" spans="2:7">
      <c r="B25" s="258"/>
      <c r="G25" s="258"/>
    </row>
    <row r="26" spans="2:7">
      <c r="B26" s="258"/>
      <c r="G26" s="258"/>
    </row>
    <row r="27" spans="2:7">
      <c r="B27" s="258"/>
      <c r="G27" s="258"/>
    </row>
    <row r="28" spans="2:7">
      <c r="B28" s="258"/>
      <c r="G28" s="258"/>
    </row>
    <row r="29" spans="2:7">
      <c r="B29" s="258"/>
      <c r="G29" s="258"/>
    </row>
    <row r="30" spans="2:7">
      <c r="B30" s="258"/>
      <c r="G30" s="258"/>
    </row>
    <row r="31" spans="2:7">
      <c r="B31" s="258"/>
      <c r="G31" s="258"/>
    </row>
    <row r="32" spans="2:7">
      <c r="B32" s="258"/>
      <c r="G32" s="258"/>
    </row>
    <row r="33" spans="2:7">
      <c r="B33" s="258"/>
      <c r="G33" s="258"/>
    </row>
    <row r="34" spans="2:7">
      <c r="B34" s="258"/>
      <c r="G34" s="258"/>
    </row>
    <row r="35" spans="2:7">
      <c r="B35" s="258"/>
      <c r="G35" s="258"/>
    </row>
    <row r="36" spans="2:7">
      <c r="B36" s="258"/>
      <c r="G36" s="258"/>
    </row>
    <row r="37" spans="2:7">
      <c r="B37" s="258"/>
      <c r="G37" s="258"/>
    </row>
    <row r="38" spans="2:7">
      <c r="B38" s="258"/>
      <c r="G38" s="258"/>
    </row>
    <row r="39" spans="2:7">
      <c r="B39" s="258"/>
      <c r="G39" s="258"/>
    </row>
    <row r="40" spans="2:7">
      <c r="B40" s="258"/>
      <c r="G40" s="258"/>
    </row>
    <row r="41" spans="2:7">
      <c r="B41" s="258"/>
      <c r="G41" s="258"/>
    </row>
    <row r="42" spans="2:7">
      <c r="B42" s="258"/>
      <c r="G42" s="258"/>
    </row>
    <row r="43" spans="2:7">
      <c r="B43" s="258"/>
      <c r="G43" s="258"/>
    </row>
    <row r="44" spans="2:7">
      <c r="B44" s="258"/>
      <c r="G44" s="258"/>
    </row>
    <row r="45" spans="2:7">
      <c r="B45" s="258"/>
      <c r="G45" s="258"/>
    </row>
    <row r="46" spans="2:7">
      <c r="B46" s="258"/>
      <c r="G46" s="258"/>
    </row>
    <row r="47" spans="2:7">
      <c r="B47" s="258"/>
      <c r="G47" s="258"/>
    </row>
    <row r="48" spans="2:7">
      <c r="B48" s="258"/>
      <c r="G48" s="258"/>
    </row>
    <row r="49" spans="1:11">
      <c r="B49" s="258"/>
      <c r="G49" s="258"/>
    </row>
    <row r="50" spans="1:11">
      <c r="B50" s="258"/>
      <c r="G50" s="258"/>
    </row>
    <row r="51" spans="1:11">
      <c r="B51" s="258"/>
      <c r="G51" s="258"/>
    </row>
    <row r="52" spans="1:11">
      <c r="B52" s="258"/>
      <c r="G52" s="258"/>
    </row>
    <row r="53" spans="1:11">
      <c r="B53" s="258"/>
      <c r="G53" s="258"/>
    </row>
    <row r="54" spans="1:11">
      <c r="B54" s="258"/>
      <c r="G54" s="258"/>
    </row>
    <row r="55" spans="1:11">
      <c r="B55" s="258"/>
      <c r="G55" s="258"/>
    </row>
    <row r="56" spans="1:11" ht="21">
      <c r="A56" s="257" t="s">
        <v>923</v>
      </c>
      <c r="B56" s="258"/>
      <c r="G56" s="258"/>
    </row>
    <row r="57" spans="1:11" ht="21">
      <c r="A57" s="257" t="s">
        <v>906</v>
      </c>
      <c r="B57" s="258"/>
      <c r="G57" s="258"/>
    </row>
    <row r="58" spans="1:11" ht="15.75" thickBot="1"/>
    <row r="59" spans="1:11" ht="20.25">
      <c r="A59" s="260" t="s">
        <v>907</v>
      </c>
      <c r="B59" s="261" t="s">
        <v>908</v>
      </c>
      <c r="D59" s="474" t="s">
        <v>986</v>
      </c>
      <c r="E59" s="475"/>
      <c r="F59" s="475"/>
      <c r="G59" s="475"/>
      <c r="H59" s="475"/>
      <c r="I59" s="475"/>
      <c r="J59" s="475"/>
      <c r="K59" s="476"/>
    </row>
    <row r="60" spans="1:11">
      <c r="A60" s="262" t="s">
        <v>934</v>
      </c>
      <c r="B60" s="262" t="s">
        <v>935</v>
      </c>
      <c r="D60" s="472" t="str">
        <f>IF(A60&lt;&gt;"",B60&amp;"---"&amp;A60,"")</f>
        <v>rayonnement---http://vocabs.lter-europe.net/EnvThes/67</v>
      </c>
      <c r="E60" s="473"/>
      <c r="F60" s="473"/>
      <c r="G60" s="473"/>
      <c r="H60" s="473"/>
      <c r="I60" s="473"/>
      <c r="J60" s="473"/>
      <c r="K60" s="473"/>
    </row>
    <row r="61" spans="1:11">
      <c r="A61" s="262"/>
      <c r="B61" s="262"/>
      <c r="D61" s="472" t="str">
        <f t="shared" ref="D61:D66" si="0">IF(A61&lt;&gt;"",B61&amp;"---"&amp;A61,"")</f>
        <v/>
      </c>
      <c r="E61" s="473"/>
      <c r="F61" s="473"/>
      <c r="G61" s="473"/>
      <c r="H61" s="473"/>
      <c r="I61" s="473"/>
      <c r="J61" s="473"/>
      <c r="K61" s="473"/>
    </row>
    <row r="62" spans="1:11">
      <c r="A62" s="262"/>
      <c r="B62" s="262"/>
      <c r="D62" s="472" t="str">
        <f t="shared" si="0"/>
        <v/>
      </c>
      <c r="E62" s="473"/>
      <c r="F62" s="473"/>
      <c r="G62" s="473"/>
      <c r="H62" s="473"/>
      <c r="I62" s="473"/>
      <c r="J62" s="473"/>
      <c r="K62" s="473"/>
    </row>
    <row r="63" spans="1:11">
      <c r="A63" s="262"/>
      <c r="B63" s="262"/>
      <c r="D63" s="472" t="str">
        <f t="shared" si="0"/>
        <v/>
      </c>
      <c r="E63" s="473"/>
      <c r="F63" s="473"/>
      <c r="G63" s="473"/>
      <c r="H63" s="473"/>
      <c r="I63" s="473"/>
      <c r="J63" s="473"/>
      <c r="K63" s="473"/>
    </row>
    <row r="64" spans="1:11">
      <c r="A64" s="262"/>
      <c r="B64" s="262"/>
      <c r="D64" s="472" t="str">
        <f t="shared" si="0"/>
        <v/>
      </c>
      <c r="E64" s="473"/>
      <c r="F64" s="473"/>
      <c r="G64" s="473"/>
      <c r="H64" s="473"/>
      <c r="I64" s="473"/>
      <c r="J64" s="473"/>
      <c r="K64" s="473"/>
    </row>
    <row r="65" spans="1:11">
      <c r="A65" s="262"/>
      <c r="B65" s="262"/>
      <c r="D65" s="472" t="str">
        <f t="shared" si="0"/>
        <v/>
      </c>
      <c r="E65" s="473"/>
      <c r="F65" s="473"/>
      <c r="G65" s="473"/>
      <c r="H65" s="473"/>
      <c r="I65" s="473"/>
      <c r="J65" s="473"/>
      <c r="K65" s="473"/>
    </row>
    <row r="66" spans="1:11">
      <c r="A66" s="262"/>
      <c r="B66" s="262"/>
      <c r="D66" s="472" t="str">
        <f t="shared" si="0"/>
        <v/>
      </c>
      <c r="E66" s="473"/>
      <c r="F66" s="473"/>
      <c r="G66" s="473"/>
      <c r="H66" s="473"/>
      <c r="I66" s="473"/>
      <c r="J66" s="473"/>
      <c r="K66" s="473"/>
    </row>
  </sheetData>
  <sheetProtection algorithmName="SHA-512" hashValue="iyZ8VeDs+efvwzM2XWokfcX/sNiw++hZA8pkwlHSXeXnLL4bEF6Kou4OfTieB1ALuOrg4OwA5VMi2jwp06+YnQ==" saltValue="kApEcAI/Bi5KYh/SuHFPmA==" spinCount="100000" sheet="1" objects="1" scenarios="1"/>
  <mergeCells count="8">
    <mergeCell ref="D65:K65"/>
    <mergeCell ref="D66:K66"/>
    <mergeCell ref="D59:K59"/>
    <mergeCell ref="D60:K60"/>
    <mergeCell ref="D61:K61"/>
    <mergeCell ref="D62:K62"/>
    <mergeCell ref="D63:K63"/>
    <mergeCell ref="D64:K64"/>
  </mergeCells>
  <hyperlinks>
    <hyperlink ref="C5" r:id="rId1" xr:uid="{9862C3A1-F21D-F346-8ECC-6D3E3DD8B124}"/>
    <hyperlink ref="C6" r:id="rId2" xr:uid="{AD0B8663-59C0-FD42-B008-B2EB58C4206D}"/>
    <hyperlink ref="C7" r:id="rId3" xr:uid="{11A4BDD4-11C2-9647-BDB1-EDE9910EBFD8}"/>
    <hyperlink ref="C8" r:id="rId4" xr:uid="{AFB9D95E-78AD-FE45-A145-2E0F8CE8DEC3}"/>
    <hyperlink ref="C9" r:id="rId5" xr:uid="{FDB56093-AC8E-6F4E-9B1F-A6903D4B8EC9}"/>
  </hyperlinks>
  <pageMargins left="0.7" right="0.7" top="0.75" bottom="0.75" header="0.3" footer="0.3"/>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A1:G541"/>
  <sheetViews>
    <sheetView showGridLines="0" topLeftCell="B176" zoomScaleNormal="100" zoomScaleSheetLayoutView="95" workbookViewId="0">
      <selection activeCell="C196" sqref="C196"/>
    </sheetView>
  </sheetViews>
  <sheetFormatPr baseColWidth="10" defaultColWidth="11.42578125" defaultRowHeight="12.75" outlineLevelRow="1"/>
  <cols>
    <col min="1" max="1" width="37.140625" style="1" bestFit="1" customWidth="1"/>
    <col min="2" max="2" width="56" style="1" bestFit="1" customWidth="1"/>
    <col min="3" max="3" width="66.42578125" style="1" customWidth="1"/>
    <col min="4" max="4" width="70.42578125" style="1" customWidth="1"/>
    <col min="5" max="5" width="36.140625" style="1" customWidth="1"/>
    <col min="6" max="6" width="37.7109375" style="1" customWidth="1"/>
    <col min="7" max="16384" width="11.42578125" style="1"/>
  </cols>
  <sheetData>
    <row r="1" spans="1:4" ht="15.75">
      <c r="A1" s="8" t="s">
        <v>74</v>
      </c>
    </row>
    <row r="3" spans="1:4" ht="15">
      <c r="A3" s="9" t="s">
        <v>347</v>
      </c>
      <c r="B3" s="9" t="s">
        <v>348</v>
      </c>
    </row>
    <row r="4" spans="1:4" outlineLevel="1">
      <c r="A4" s="477" t="s">
        <v>43</v>
      </c>
      <c r="B4" s="477"/>
      <c r="C4" s="10" t="s">
        <v>77</v>
      </c>
      <c r="D4" s="29" t="s">
        <v>78</v>
      </c>
    </row>
    <row r="5" spans="1:4" outlineLevel="1">
      <c r="A5" s="29" t="s">
        <v>79</v>
      </c>
      <c r="B5" s="34" t="s">
        <v>349</v>
      </c>
      <c r="C5" s="34" t="s">
        <v>348</v>
      </c>
      <c r="D5" s="34" t="s">
        <v>56</v>
      </c>
    </row>
    <row r="6" spans="1:4" outlineLevel="1">
      <c r="A6" s="31">
        <v>1</v>
      </c>
      <c r="B6" s="31" t="s">
        <v>350</v>
      </c>
      <c r="C6" s="35" t="s">
        <v>3</v>
      </c>
      <c r="D6" s="31"/>
    </row>
    <row r="7" spans="1:4" outlineLevel="1">
      <c r="A7" s="31">
        <v>2</v>
      </c>
      <c r="B7" s="31" t="s">
        <v>351</v>
      </c>
      <c r="C7" s="35" t="s">
        <v>352</v>
      </c>
      <c r="D7" s="31"/>
    </row>
    <row r="8" spans="1:4" outlineLevel="1">
      <c r="A8" s="31">
        <v>3</v>
      </c>
      <c r="B8" s="31" t="s">
        <v>353</v>
      </c>
      <c r="C8" s="35" t="s">
        <v>354</v>
      </c>
      <c r="D8" s="31"/>
    </row>
    <row r="9" spans="1:4">
      <c r="C9" s="28"/>
      <c r="D9" s="28"/>
    </row>
    <row r="10" spans="1:4" ht="15">
      <c r="A10" s="9" t="s">
        <v>75</v>
      </c>
      <c r="B10" s="9" t="s">
        <v>76</v>
      </c>
    </row>
    <row r="11" spans="1:4" s="7" customFormat="1" outlineLevel="1">
      <c r="A11" s="479" t="s">
        <v>43</v>
      </c>
      <c r="B11" s="480"/>
      <c r="C11" s="10" t="s">
        <v>77</v>
      </c>
      <c r="D11" s="29" t="s">
        <v>78</v>
      </c>
    </row>
    <row r="12" spans="1:4" s="7" customFormat="1" outlineLevel="1">
      <c r="A12" s="3" t="s">
        <v>79</v>
      </c>
      <c r="B12" s="3" t="s">
        <v>80</v>
      </c>
      <c r="C12" s="10" t="s">
        <v>76</v>
      </c>
      <c r="D12" s="29" t="s">
        <v>81</v>
      </c>
    </row>
    <row r="13" spans="1:4" outlineLevel="1">
      <c r="A13" s="11">
        <v>1</v>
      </c>
      <c r="B13" s="12" t="s">
        <v>82</v>
      </c>
      <c r="C13" s="13" t="s">
        <v>83</v>
      </c>
      <c r="D13" s="30" t="s">
        <v>84</v>
      </c>
    </row>
    <row r="14" spans="1:4" outlineLevel="1">
      <c r="A14" s="11">
        <v>2</v>
      </c>
      <c r="B14" s="12" t="s">
        <v>85</v>
      </c>
      <c r="C14" s="13" t="s">
        <v>86</v>
      </c>
      <c r="D14" s="30" t="s">
        <v>87</v>
      </c>
    </row>
    <row r="15" spans="1:4" outlineLevel="1">
      <c r="A15" s="11">
        <v>3</v>
      </c>
      <c r="B15" s="12" t="s">
        <v>88</v>
      </c>
      <c r="C15" s="13" t="s">
        <v>89</v>
      </c>
      <c r="D15" s="30" t="s">
        <v>90</v>
      </c>
    </row>
    <row r="16" spans="1:4" outlineLevel="1">
      <c r="A16" s="11">
        <v>4</v>
      </c>
      <c r="B16" s="12" t="s">
        <v>91</v>
      </c>
      <c r="C16" s="13" t="s">
        <v>4</v>
      </c>
      <c r="D16" s="30" t="s">
        <v>92</v>
      </c>
    </row>
    <row r="17" spans="1:4" outlineLevel="1">
      <c r="A17" s="11">
        <v>5</v>
      </c>
      <c r="B17" s="12" t="s">
        <v>93</v>
      </c>
      <c r="C17" s="13" t="s">
        <v>94</v>
      </c>
      <c r="D17" s="30" t="s">
        <v>95</v>
      </c>
    </row>
    <row r="18" spans="1:4" ht="25.5" outlineLevel="1">
      <c r="A18" s="11">
        <v>6</v>
      </c>
      <c r="B18" s="12" t="s">
        <v>96</v>
      </c>
      <c r="C18" s="13" t="s">
        <v>97</v>
      </c>
      <c r="D18" s="30" t="s">
        <v>98</v>
      </c>
    </row>
    <row r="19" spans="1:4" ht="25.5" outlineLevel="1">
      <c r="A19" s="11">
        <v>20</v>
      </c>
      <c r="B19" s="12" t="s">
        <v>99</v>
      </c>
      <c r="C19" s="13" t="s">
        <v>100</v>
      </c>
      <c r="D19" s="30" t="s">
        <v>101</v>
      </c>
    </row>
    <row r="20" spans="1:4" ht="25.5" outlineLevel="1">
      <c r="A20" s="11">
        <v>21</v>
      </c>
      <c r="B20" s="12" t="s">
        <v>102</v>
      </c>
      <c r="C20" s="13" t="s">
        <v>103</v>
      </c>
      <c r="D20" s="30" t="s">
        <v>104</v>
      </c>
    </row>
    <row r="21" spans="1:4" ht="25.5" outlineLevel="1">
      <c r="A21" s="11">
        <v>7</v>
      </c>
      <c r="B21" s="12" t="s">
        <v>105</v>
      </c>
      <c r="C21" s="13" t="s">
        <v>106</v>
      </c>
      <c r="D21" s="30" t="s">
        <v>107</v>
      </c>
    </row>
    <row r="22" spans="1:4" ht="25.5" outlineLevel="1">
      <c r="A22" s="11">
        <v>8</v>
      </c>
      <c r="B22" s="12" t="s">
        <v>108</v>
      </c>
      <c r="C22" s="13" t="s">
        <v>109</v>
      </c>
      <c r="D22" s="30" t="s">
        <v>110</v>
      </c>
    </row>
    <row r="23" spans="1:4" ht="25.5" outlineLevel="1">
      <c r="A23" s="11">
        <v>9</v>
      </c>
      <c r="B23" s="12" t="s">
        <v>111</v>
      </c>
      <c r="C23" s="13" t="s">
        <v>112</v>
      </c>
      <c r="D23" s="30" t="s">
        <v>113</v>
      </c>
    </row>
    <row r="24" spans="1:4" ht="25.5" outlineLevel="1">
      <c r="A24" s="11">
        <v>10</v>
      </c>
      <c r="B24" s="12" t="s">
        <v>114</v>
      </c>
      <c r="C24" s="13" t="s">
        <v>115</v>
      </c>
      <c r="D24" s="30" t="s">
        <v>116</v>
      </c>
    </row>
    <row r="25" spans="1:4" ht="25.5" outlineLevel="1">
      <c r="A25" s="11">
        <v>11</v>
      </c>
      <c r="B25" s="12" t="s">
        <v>117</v>
      </c>
      <c r="C25" s="13" t="s">
        <v>118</v>
      </c>
      <c r="D25" s="30" t="s">
        <v>119</v>
      </c>
    </row>
    <row r="26" spans="1:4" ht="25.5" outlineLevel="1">
      <c r="A26" s="11">
        <v>12</v>
      </c>
      <c r="B26" s="12" t="s">
        <v>120</v>
      </c>
      <c r="C26" s="13" t="s">
        <v>121</v>
      </c>
      <c r="D26" s="30" t="s">
        <v>122</v>
      </c>
    </row>
    <row r="27" spans="1:4" ht="25.5" outlineLevel="1">
      <c r="A27" s="11">
        <v>13</v>
      </c>
      <c r="B27" s="12" t="s">
        <v>123</v>
      </c>
      <c r="C27" s="13" t="s">
        <v>124</v>
      </c>
      <c r="D27" s="30" t="s">
        <v>125</v>
      </c>
    </row>
    <row r="28" spans="1:4" ht="25.5" outlineLevel="1">
      <c r="A28" s="11">
        <v>14</v>
      </c>
      <c r="B28" s="12" t="s">
        <v>126</v>
      </c>
      <c r="C28" s="13" t="s">
        <v>127</v>
      </c>
      <c r="D28" s="30" t="s">
        <v>128</v>
      </c>
    </row>
    <row r="29" spans="1:4" ht="25.5" outlineLevel="1">
      <c r="A29" s="11">
        <v>15</v>
      </c>
      <c r="B29" s="12" t="s">
        <v>129</v>
      </c>
      <c r="C29" s="13" t="s">
        <v>130</v>
      </c>
      <c r="D29" s="30" t="s">
        <v>131</v>
      </c>
    </row>
    <row r="30" spans="1:4" ht="25.5" outlineLevel="1">
      <c r="A30" s="11">
        <v>16</v>
      </c>
      <c r="B30" s="12" t="s">
        <v>132</v>
      </c>
      <c r="C30" s="13" t="s">
        <v>133</v>
      </c>
      <c r="D30" s="30" t="s">
        <v>134</v>
      </c>
    </row>
    <row r="31" spans="1:4" ht="25.5" outlineLevel="1">
      <c r="A31" s="11">
        <v>17</v>
      </c>
      <c r="B31" s="12" t="s">
        <v>135</v>
      </c>
      <c r="C31" s="13" t="s">
        <v>136</v>
      </c>
      <c r="D31" s="30" t="s">
        <v>137</v>
      </c>
    </row>
    <row r="32" spans="1:4" ht="25.5" outlineLevel="1">
      <c r="A32" s="11">
        <v>18</v>
      </c>
      <c r="B32" s="12" t="s">
        <v>138</v>
      </c>
      <c r="C32" s="13" t="s">
        <v>139</v>
      </c>
      <c r="D32" s="30" t="s">
        <v>140</v>
      </c>
    </row>
    <row r="33" spans="1:4" ht="25.5" outlineLevel="1">
      <c r="A33" s="11">
        <v>19</v>
      </c>
      <c r="B33" s="12" t="s">
        <v>141</v>
      </c>
      <c r="C33" s="13" t="s">
        <v>142</v>
      </c>
      <c r="D33" s="30" t="s">
        <v>143</v>
      </c>
    </row>
    <row r="34" spans="1:4" outlineLevel="1">
      <c r="A34" s="11">
        <v>22</v>
      </c>
      <c r="B34" s="12" t="s">
        <v>144</v>
      </c>
      <c r="C34" s="13" t="s">
        <v>145</v>
      </c>
      <c r="D34" s="30" t="s">
        <v>146</v>
      </c>
    </row>
    <row r="35" spans="1:4" outlineLevel="1">
      <c r="A35" s="11">
        <v>23</v>
      </c>
      <c r="B35" s="12" t="s">
        <v>147</v>
      </c>
      <c r="C35" s="13" t="s">
        <v>148</v>
      </c>
      <c r="D35" s="30" t="s">
        <v>149</v>
      </c>
    </row>
    <row r="36" spans="1:4" outlineLevel="1">
      <c r="A36" s="11">
        <v>24</v>
      </c>
      <c r="B36" s="12" t="s">
        <v>150</v>
      </c>
      <c r="C36" s="13" t="s">
        <v>151</v>
      </c>
      <c r="D36" s="30" t="s">
        <v>152</v>
      </c>
    </row>
    <row r="37" spans="1:4" outlineLevel="1">
      <c r="A37" s="11">
        <v>25</v>
      </c>
      <c r="B37" s="12" t="s">
        <v>153</v>
      </c>
      <c r="C37" s="13" t="s">
        <v>154</v>
      </c>
      <c r="D37" s="30" t="s">
        <v>155</v>
      </c>
    </row>
    <row r="38" spans="1:4" outlineLevel="1">
      <c r="A38" s="11">
        <v>26</v>
      </c>
      <c r="B38" s="12" t="s">
        <v>156</v>
      </c>
      <c r="C38" s="13" t="s">
        <v>157</v>
      </c>
      <c r="D38" s="30" t="s">
        <v>158</v>
      </c>
    </row>
    <row r="39" spans="1:4" outlineLevel="1">
      <c r="A39" s="11">
        <v>27</v>
      </c>
      <c r="B39" s="12" t="s">
        <v>159</v>
      </c>
      <c r="C39" s="13" t="s">
        <v>160</v>
      </c>
      <c r="D39" s="30" t="s">
        <v>161</v>
      </c>
    </row>
    <row r="40" spans="1:4" outlineLevel="1">
      <c r="A40" s="11">
        <v>28</v>
      </c>
      <c r="B40" s="12" t="s">
        <v>162</v>
      </c>
      <c r="C40" s="13" t="s">
        <v>163</v>
      </c>
      <c r="D40" s="30" t="s">
        <v>164</v>
      </c>
    </row>
    <row r="41" spans="1:4" outlineLevel="1">
      <c r="A41" s="11">
        <v>29</v>
      </c>
      <c r="B41" s="12" t="s">
        <v>165</v>
      </c>
      <c r="C41" s="13" t="s">
        <v>166</v>
      </c>
      <c r="D41" s="30" t="s">
        <v>167</v>
      </c>
    </row>
    <row r="43" spans="1:4" ht="15">
      <c r="A43" s="9" t="s">
        <v>312</v>
      </c>
      <c r="B43" s="9" t="s">
        <v>313</v>
      </c>
    </row>
    <row r="44" spans="1:4" s="7" customFormat="1" outlineLevel="1">
      <c r="A44" s="477" t="s">
        <v>43</v>
      </c>
      <c r="B44" s="477"/>
      <c r="C44" s="25" t="s">
        <v>77</v>
      </c>
      <c r="D44" s="29" t="s">
        <v>78</v>
      </c>
    </row>
    <row r="45" spans="1:4" s="7" customFormat="1" outlineLevel="1">
      <c r="A45" s="26" t="s">
        <v>79</v>
      </c>
      <c r="B45" s="27" t="s">
        <v>314</v>
      </c>
      <c r="C45" s="10" t="s">
        <v>313</v>
      </c>
      <c r="D45" s="29" t="s">
        <v>315</v>
      </c>
    </row>
    <row r="46" spans="1:4" ht="25.5" outlineLevel="1">
      <c r="A46" s="15">
        <v>11</v>
      </c>
      <c r="B46" s="31" t="s">
        <v>326</v>
      </c>
      <c r="C46" s="16" t="s">
        <v>327</v>
      </c>
      <c r="D46" s="32" t="s">
        <v>328</v>
      </c>
    </row>
    <row r="47" spans="1:4" ht="38.25" outlineLevel="1">
      <c r="A47" s="15">
        <v>8</v>
      </c>
      <c r="B47" s="31" t="s">
        <v>338</v>
      </c>
      <c r="C47" s="16" t="s">
        <v>339</v>
      </c>
      <c r="D47" s="32" t="s">
        <v>340</v>
      </c>
    </row>
    <row r="48" spans="1:4" ht="38.25" outlineLevel="1">
      <c r="A48" s="15">
        <v>7</v>
      </c>
      <c r="B48" s="31" t="s">
        <v>57</v>
      </c>
      <c r="C48" s="16" t="s">
        <v>18</v>
      </c>
      <c r="D48" s="32" t="s">
        <v>325</v>
      </c>
    </row>
    <row r="49" spans="1:7" ht="25.5" outlineLevel="1">
      <c r="A49" s="15">
        <v>1</v>
      </c>
      <c r="B49" s="31" t="s">
        <v>316</v>
      </c>
      <c r="C49" s="16" t="s">
        <v>317</v>
      </c>
      <c r="D49" s="32" t="s">
        <v>318</v>
      </c>
    </row>
    <row r="50" spans="1:7" outlineLevel="1">
      <c r="A50" s="15">
        <v>2</v>
      </c>
      <c r="B50" s="31" t="s">
        <v>319</v>
      </c>
      <c r="C50" s="16" t="s">
        <v>320</v>
      </c>
      <c r="D50" s="32" t="s">
        <v>321</v>
      </c>
    </row>
    <row r="51" spans="1:7" ht="25.5" outlineLevel="1">
      <c r="A51" s="15">
        <v>3</v>
      </c>
      <c r="B51" s="31" t="s">
        <v>322</v>
      </c>
      <c r="C51" s="16" t="s">
        <v>323</v>
      </c>
      <c r="D51" s="32" t="s">
        <v>324</v>
      </c>
    </row>
    <row r="52" spans="1:7" outlineLevel="1">
      <c r="A52" s="15">
        <v>4</v>
      </c>
      <c r="B52" s="31" t="s">
        <v>329</v>
      </c>
      <c r="C52" s="16" t="s">
        <v>330</v>
      </c>
      <c r="D52" s="32" t="s">
        <v>331</v>
      </c>
    </row>
    <row r="53" spans="1:7" outlineLevel="1">
      <c r="A53" s="15">
        <v>5</v>
      </c>
      <c r="B53" s="31" t="s">
        <v>332</v>
      </c>
      <c r="C53" s="16" t="s">
        <v>333</v>
      </c>
      <c r="D53" s="32" t="s">
        <v>334</v>
      </c>
    </row>
    <row r="54" spans="1:7" ht="25.5" outlineLevel="1">
      <c r="A54" s="15">
        <v>6</v>
      </c>
      <c r="B54" s="31" t="s">
        <v>335</v>
      </c>
      <c r="C54" s="16" t="s">
        <v>336</v>
      </c>
      <c r="D54" s="32" t="s">
        <v>337</v>
      </c>
    </row>
    <row r="55" spans="1:7" ht="25.5" outlineLevel="1">
      <c r="A55" s="15">
        <v>9</v>
      </c>
      <c r="B55" s="31" t="s">
        <v>341</v>
      </c>
      <c r="C55" s="16" t="s">
        <v>342</v>
      </c>
      <c r="D55" s="32" t="s">
        <v>343</v>
      </c>
    </row>
    <row r="56" spans="1:7" outlineLevel="1">
      <c r="A56" s="15">
        <v>10</v>
      </c>
      <c r="B56" s="31" t="s">
        <v>344</v>
      </c>
      <c r="C56" s="16" t="s">
        <v>345</v>
      </c>
      <c r="D56" s="32" t="s">
        <v>346</v>
      </c>
    </row>
    <row r="57" spans="1:7">
      <c r="A57" s="2"/>
      <c r="B57" s="2"/>
      <c r="C57" s="6"/>
      <c r="D57" s="6"/>
    </row>
    <row r="58" spans="1:7" ht="15">
      <c r="A58" s="9" t="s">
        <v>230</v>
      </c>
      <c r="B58" s="9" t="s">
        <v>231</v>
      </c>
    </row>
    <row r="59" spans="1:7" s="7" customFormat="1" outlineLevel="1">
      <c r="A59" s="479" t="s">
        <v>43</v>
      </c>
      <c r="B59" s="480"/>
      <c r="C59" s="10" t="s">
        <v>77</v>
      </c>
      <c r="D59" s="29" t="s">
        <v>78</v>
      </c>
    </row>
    <row r="60" spans="1:7" s="7" customFormat="1" outlineLevel="1">
      <c r="A60" s="3" t="s">
        <v>79</v>
      </c>
      <c r="B60" s="14" t="s">
        <v>232</v>
      </c>
      <c r="C60" s="10" t="s">
        <v>231</v>
      </c>
      <c r="D60" s="29" t="s">
        <v>233</v>
      </c>
      <c r="E60" s="7" t="s">
        <v>984</v>
      </c>
    </row>
    <row r="61" spans="1:7" ht="18" outlineLevel="1">
      <c r="A61" s="15">
        <v>1</v>
      </c>
      <c r="B61" s="31" t="s">
        <v>234</v>
      </c>
      <c r="C61" s="16" t="s">
        <v>235</v>
      </c>
      <c r="D61" s="32" t="s">
        <v>236</v>
      </c>
      <c r="E61" s="280" t="s">
        <v>978</v>
      </c>
      <c r="F61" s="281"/>
      <c r="G61" s="281"/>
    </row>
    <row r="62" spans="1:7" ht="18" outlineLevel="1">
      <c r="A62" s="15">
        <v>2</v>
      </c>
      <c r="B62" s="31" t="s">
        <v>237</v>
      </c>
      <c r="C62" s="16" t="s">
        <v>238</v>
      </c>
      <c r="D62" s="32" t="s">
        <v>239</v>
      </c>
      <c r="E62" s="280" t="s">
        <v>979</v>
      </c>
      <c r="F62" s="281"/>
      <c r="G62" s="281"/>
    </row>
    <row r="63" spans="1:7" ht="18" outlineLevel="1">
      <c r="A63" s="15">
        <v>3</v>
      </c>
      <c r="B63" s="31" t="s">
        <v>240</v>
      </c>
      <c r="C63" s="16" t="s">
        <v>241</v>
      </c>
      <c r="D63" s="32" t="s">
        <v>242</v>
      </c>
      <c r="E63" s="280" t="s">
        <v>980</v>
      </c>
      <c r="F63" s="281"/>
      <c r="G63" s="281"/>
    </row>
    <row r="64" spans="1:7" ht="18" outlineLevel="1">
      <c r="A64" s="15">
        <v>4</v>
      </c>
      <c r="B64" s="31" t="s">
        <v>243</v>
      </c>
      <c r="C64" s="16" t="s">
        <v>244</v>
      </c>
      <c r="D64" s="32" t="s">
        <v>245</v>
      </c>
      <c r="E64" s="280" t="s">
        <v>981</v>
      </c>
      <c r="F64" s="281"/>
      <c r="G64" s="281"/>
    </row>
    <row r="65" spans="1:7" ht="18" outlineLevel="1">
      <c r="A65" s="15">
        <v>5</v>
      </c>
      <c r="B65" s="31" t="s">
        <v>246</v>
      </c>
      <c r="C65" s="16" t="s">
        <v>247</v>
      </c>
      <c r="D65" s="32" t="s">
        <v>248</v>
      </c>
      <c r="E65" s="280" t="s">
        <v>982</v>
      </c>
      <c r="F65" s="281"/>
      <c r="G65" s="281"/>
    </row>
    <row r="66" spans="1:7" ht="18" outlineLevel="1">
      <c r="A66" s="15">
        <v>6</v>
      </c>
      <c r="B66" s="31" t="s">
        <v>249</v>
      </c>
      <c r="C66" s="16" t="s">
        <v>250</v>
      </c>
      <c r="D66" s="32" t="s">
        <v>251</v>
      </c>
      <c r="E66" s="280" t="s">
        <v>983</v>
      </c>
      <c r="F66" s="281"/>
      <c r="G66" s="281"/>
    </row>
    <row r="68" spans="1:7" ht="15">
      <c r="A68" s="9" t="s">
        <v>168</v>
      </c>
      <c r="B68" s="9" t="s">
        <v>169</v>
      </c>
    </row>
    <row r="69" spans="1:7" s="7" customFormat="1" outlineLevel="1">
      <c r="A69" s="479" t="s">
        <v>43</v>
      </c>
      <c r="B69" s="480"/>
      <c r="C69" s="10" t="s">
        <v>77</v>
      </c>
      <c r="D69" s="29" t="s">
        <v>78</v>
      </c>
    </row>
    <row r="70" spans="1:7" s="7" customFormat="1" outlineLevel="1">
      <c r="A70" s="3" t="s">
        <v>79</v>
      </c>
      <c r="B70" s="14" t="s">
        <v>170</v>
      </c>
      <c r="C70" s="10" t="s">
        <v>169</v>
      </c>
      <c r="D70" s="29" t="s">
        <v>58</v>
      </c>
    </row>
    <row r="71" spans="1:7" outlineLevel="1">
      <c r="A71" s="15">
        <v>1</v>
      </c>
      <c r="B71" s="31" t="s">
        <v>171</v>
      </c>
      <c r="C71" s="16" t="s">
        <v>172</v>
      </c>
      <c r="D71" s="32"/>
      <c r="E71" s="1" t="str">
        <f>"MaintenanceFrequencyCode.Item("""&amp;C71&amp;""") = """&amp;B71&amp;""""</f>
        <v>MaintenanceFrequencyCode.Item("1 - en continu") = "continual"</v>
      </c>
    </row>
    <row r="72" spans="1:7" outlineLevel="1">
      <c r="A72" s="15">
        <v>2</v>
      </c>
      <c r="B72" s="31" t="s">
        <v>173</v>
      </c>
      <c r="C72" s="16" t="s">
        <v>174</v>
      </c>
      <c r="D72" s="32"/>
      <c r="E72" s="1" t="str">
        <f t="shared" ref="E72:E82" si="0">"MaintenanceFrequencyCode.Item("""&amp;C72&amp;""") = """&amp;B72&amp;""""</f>
        <v>MaintenanceFrequencyCode.Item("2 - quotidien") = "daily"</v>
      </c>
    </row>
    <row r="73" spans="1:7" outlineLevel="1">
      <c r="A73" s="15">
        <v>3</v>
      </c>
      <c r="B73" s="31" t="s">
        <v>175</v>
      </c>
      <c r="C73" s="16" t="s">
        <v>176</v>
      </c>
      <c r="D73" s="32"/>
      <c r="E73" s="1" t="str">
        <f t="shared" si="0"/>
        <v>MaintenanceFrequencyCode.Item("3 - hebdomadaire") = "weekly"</v>
      </c>
    </row>
    <row r="74" spans="1:7" outlineLevel="1">
      <c r="A74" s="15">
        <v>4</v>
      </c>
      <c r="B74" s="31" t="s">
        <v>177</v>
      </c>
      <c r="C74" s="16" t="s">
        <v>178</v>
      </c>
      <c r="D74" s="32"/>
      <c r="E74" s="1" t="str">
        <f t="shared" si="0"/>
        <v>MaintenanceFrequencyCode.Item("4 - tous les 15 jours") = "fortnightly"</v>
      </c>
    </row>
    <row r="75" spans="1:7" outlineLevel="1">
      <c r="A75" s="15">
        <v>5</v>
      </c>
      <c r="B75" s="31" t="s">
        <v>179</v>
      </c>
      <c r="C75" s="16" t="s">
        <v>180</v>
      </c>
      <c r="D75" s="32"/>
      <c r="E75" s="1" t="str">
        <f t="shared" si="0"/>
        <v>MaintenanceFrequencyCode.Item("5 - mensuel") = "monthly"</v>
      </c>
    </row>
    <row r="76" spans="1:7" outlineLevel="1">
      <c r="A76" s="15">
        <v>6</v>
      </c>
      <c r="B76" s="31" t="s">
        <v>181</v>
      </c>
      <c r="C76" s="16" t="s">
        <v>182</v>
      </c>
      <c r="D76" s="32"/>
      <c r="E76" s="1" t="str">
        <f t="shared" si="0"/>
        <v>MaintenanceFrequencyCode.Item("6 - trimestriel") = "quaterly"</v>
      </c>
    </row>
    <row r="77" spans="1:7" outlineLevel="1">
      <c r="A77" s="15">
        <v>7</v>
      </c>
      <c r="B77" s="31" t="s">
        <v>456</v>
      </c>
      <c r="C77" s="16" t="s">
        <v>183</v>
      </c>
      <c r="D77" s="32"/>
      <c r="E77" s="1" t="str">
        <f t="shared" si="0"/>
        <v>MaintenanceFrequencyCode.Item("7 - semestriel") = "biannually"</v>
      </c>
    </row>
    <row r="78" spans="1:7" outlineLevel="1">
      <c r="A78" s="15">
        <v>8</v>
      </c>
      <c r="B78" s="31" t="s">
        <v>457</v>
      </c>
      <c r="C78" s="16" t="s">
        <v>184</v>
      </c>
      <c r="D78" s="32"/>
      <c r="E78" s="1" t="str">
        <f t="shared" si="0"/>
        <v>MaintenanceFrequencyCode.Item("8 - annuel") = "annually"</v>
      </c>
    </row>
    <row r="79" spans="1:7" outlineLevel="1">
      <c r="A79" s="15">
        <v>9</v>
      </c>
      <c r="B79" s="31" t="s">
        <v>458</v>
      </c>
      <c r="C79" s="16" t="s">
        <v>185</v>
      </c>
      <c r="D79" s="32"/>
      <c r="E79" s="1" t="str">
        <f t="shared" si="0"/>
        <v>MaintenanceFrequencyCode.Item("9 - quand nécessaire") = "asNeeded"</v>
      </c>
    </row>
    <row r="80" spans="1:7" outlineLevel="1">
      <c r="A80" s="15">
        <v>10</v>
      </c>
      <c r="B80" s="31" t="s">
        <v>186</v>
      </c>
      <c r="C80" s="16" t="s">
        <v>187</v>
      </c>
      <c r="D80" s="32"/>
      <c r="E80" s="1" t="str">
        <f t="shared" si="0"/>
        <v>MaintenanceFrequencyCode.Item("10 - irrégulier") = "irregular"</v>
      </c>
    </row>
    <row r="81" spans="1:5" outlineLevel="1">
      <c r="A81" s="15">
        <v>11</v>
      </c>
      <c r="B81" s="31" t="s">
        <v>188</v>
      </c>
      <c r="C81" s="16" t="s">
        <v>459</v>
      </c>
      <c r="D81" s="32"/>
      <c r="E81" s="1" t="str">
        <f t="shared" si="0"/>
        <v>MaintenanceFrequencyCode.Item("11 - non planifié") = "notPlanned"</v>
      </c>
    </row>
    <row r="82" spans="1:5" outlineLevel="1">
      <c r="A82" s="15">
        <v>12</v>
      </c>
      <c r="B82" s="31" t="s">
        <v>189</v>
      </c>
      <c r="C82" s="16" t="s">
        <v>190</v>
      </c>
      <c r="D82" s="32"/>
      <c r="E82" s="1" t="str">
        <f t="shared" si="0"/>
        <v>MaintenanceFrequencyCode.Item("12 - inconnu") = "unknown"</v>
      </c>
    </row>
    <row r="84" spans="1:5" ht="15">
      <c r="A84" s="9" t="s">
        <v>453</v>
      </c>
      <c r="B84" s="9" t="s">
        <v>460</v>
      </c>
    </row>
    <row r="85" spans="1:5" s="38" customFormat="1" ht="15" outlineLevel="1">
      <c r="A85" s="3" t="s">
        <v>79</v>
      </c>
      <c r="B85" s="44"/>
      <c r="C85" s="3" t="s">
        <v>77</v>
      </c>
      <c r="D85" s="3"/>
    </row>
    <row r="86" spans="1:5" s="38" customFormat="1" ht="15" outlineLevel="1">
      <c r="A86" s="10"/>
      <c r="B86" s="45"/>
      <c r="C86" s="46" t="s">
        <v>460</v>
      </c>
      <c r="D86" s="46"/>
    </row>
    <row r="87" spans="1:5">
      <c r="A87" s="2"/>
    </row>
    <row r="88" spans="1:5" ht="15">
      <c r="A88" s="2"/>
      <c r="B88" s="9" t="s">
        <v>461</v>
      </c>
    </row>
    <row r="89" spans="1:5" ht="15" outlineLevel="1">
      <c r="A89" s="14" t="s">
        <v>79</v>
      </c>
      <c r="B89" s="47"/>
      <c r="C89" s="14" t="s">
        <v>77</v>
      </c>
    </row>
    <row r="90" spans="1:5" ht="15" outlineLevel="1">
      <c r="A90" s="29"/>
      <c r="B90" s="48" t="s">
        <v>896</v>
      </c>
      <c r="C90" s="29" t="s">
        <v>461</v>
      </c>
    </row>
    <row r="91" spans="1:5" outlineLevel="1">
      <c r="A91" s="15">
        <v>1</v>
      </c>
      <c r="B91" s="31" t="s">
        <v>889</v>
      </c>
      <c r="C91" s="31" t="s">
        <v>59</v>
      </c>
    </row>
    <row r="92" spans="1:5" outlineLevel="1">
      <c r="A92" s="15">
        <v>2</v>
      </c>
      <c r="B92" s="31" t="s">
        <v>890</v>
      </c>
      <c r="C92" s="31" t="s">
        <v>60</v>
      </c>
    </row>
    <row r="93" spans="1:5" outlineLevel="1">
      <c r="A93" s="15">
        <v>3</v>
      </c>
      <c r="B93" s="31">
        <v>4326</v>
      </c>
      <c r="C93" s="31" t="s">
        <v>985</v>
      </c>
    </row>
    <row r="94" spans="1:5" outlineLevel="1">
      <c r="A94" s="15">
        <v>4</v>
      </c>
      <c r="B94" s="31" t="s">
        <v>891</v>
      </c>
      <c r="C94" s="31" t="s">
        <v>62</v>
      </c>
    </row>
    <row r="95" spans="1:5" outlineLevel="1">
      <c r="A95" s="15">
        <v>5</v>
      </c>
      <c r="B95" s="31" t="s">
        <v>892</v>
      </c>
      <c r="C95" s="31" t="s">
        <v>64</v>
      </c>
    </row>
    <row r="96" spans="1:5" outlineLevel="1">
      <c r="A96" s="15">
        <v>6</v>
      </c>
      <c r="B96" s="31" t="s">
        <v>893</v>
      </c>
      <c r="C96" s="31" t="s">
        <v>66</v>
      </c>
    </row>
    <row r="97" spans="1:5" outlineLevel="1">
      <c r="A97" s="15">
        <v>7</v>
      </c>
      <c r="B97" s="31" t="s">
        <v>894</v>
      </c>
      <c r="C97" s="31" t="s">
        <v>68</v>
      </c>
    </row>
    <row r="98" spans="1:5" outlineLevel="1">
      <c r="A98" s="15">
        <v>7</v>
      </c>
      <c r="B98" s="31" t="s">
        <v>895</v>
      </c>
      <c r="C98" s="31" t="s">
        <v>69</v>
      </c>
    </row>
    <row r="99" spans="1:5">
      <c r="A99" s="2"/>
    </row>
    <row r="100" spans="1:5" ht="15">
      <c r="A100" s="9" t="s">
        <v>252</v>
      </c>
      <c r="B100" s="9" t="s">
        <v>253</v>
      </c>
    </row>
    <row r="101" spans="1:5" s="17" customFormat="1" outlineLevel="1">
      <c r="A101" s="479" t="s">
        <v>43</v>
      </c>
      <c r="B101" s="480"/>
      <c r="C101" s="10" t="s">
        <v>77</v>
      </c>
      <c r="D101" s="29" t="s">
        <v>78</v>
      </c>
    </row>
    <row r="102" spans="1:5" s="17" customFormat="1" ht="51" outlineLevel="1">
      <c r="A102" s="4" t="s">
        <v>79</v>
      </c>
      <c r="B102" s="3" t="s">
        <v>254</v>
      </c>
      <c r="C102" s="10" t="s">
        <v>253</v>
      </c>
      <c r="D102" s="29" t="s">
        <v>255</v>
      </c>
    </row>
    <row r="103" spans="1:5" ht="25.5" outlineLevel="1">
      <c r="A103" s="5">
        <v>1</v>
      </c>
      <c r="B103" s="18" t="s">
        <v>256</v>
      </c>
      <c r="C103" s="19" t="s">
        <v>257</v>
      </c>
      <c r="D103" s="32" t="s">
        <v>258</v>
      </c>
      <c r="E103" s="20"/>
    </row>
    <row r="104" spans="1:5" ht="38.25" outlineLevel="1">
      <c r="A104" s="5">
        <v>2</v>
      </c>
      <c r="B104" s="18" t="s">
        <v>259</v>
      </c>
      <c r="C104" s="19" t="s">
        <v>260</v>
      </c>
      <c r="D104" s="32" t="s">
        <v>261</v>
      </c>
      <c r="E104" s="20"/>
    </row>
    <row r="105" spans="1:5" outlineLevel="1">
      <c r="A105" s="5">
        <v>3</v>
      </c>
      <c r="B105" s="18" t="s">
        <v>262</v>
      </c>
      <c r="C105" s="19" t="s">
        <v>263</v>
      </c>
      <c r="D105" s="32" t="s">
        <v>264</v>
      </c>
      <c r="E105" s="20"/>
    </row>
    <row r="106" spans="1:5" ht="38.25" outlineLevel="1">
      <c r="A106" s="5">
        <v>4</v>
      </c>
      <c r="B106" s="18" t="s">
        <v>265</v>
      </c>
      <c r="C106" s="19" t="s">
        <v>266</v>
      </c>
      <c r="D106" s="32" t="s">
        <v>267</v>
      </c>
      <c r="E106" s="20"/>
    </row>
    <row r="107" spans="1:5" ht="51" outlineLevel="1">
      <c r="A107" s="5">
        <v>5</v>
      </c>
      <c r="B107" s="21" t="s">
        <v>268</v>
      </c>
      <c r="C107" s="19" t="s">
        <v>269</v>
      </c>
      <c r="D107" s="32" t="s">
        <v>270</v>
      </c>
      <c r="E107" s="22"/>
    </row>
    <row r="108" spans="1:5" ht="25.5" outlineLevel="1">
      <c r="A108" s="5">
        <v>6</v>
      </c>
      <c r="B108" s="21" t="s">
        <v>271</v>
      </c>
      <c r="C108" s="19" t="s">
        <v>272</v>
      </c>
      <c r="D108" s="32" t="s">
        <v>273</v>
      </c>
      <c r="E108" s="22"/>
    </row>
    <row r="109" spans="1:5" ht="38.25" outlineLevel="1">
      <c r="A109" s="5">
        <v>7</v>
      </c>
      <c r="B109" s="18" t="s">
        <v>963</v>
      </c>
      <c r="C109" s="19" t="s">
        <v>274</v>
      </c>
      <c r="D109" s="32" t="s">
        <v>275</v>
      </c>
      <c r="E109" s="20"/>
    </row>
    <row r="110" spans="1:5" ht="38.25" outlineLevel="1">
      <c r="A110" s="5">
        <v>8</v>
      </c>
      <c r="B110" s="21" t="s">
        <v>276</v>
      </c>
      <c r="C110" s="19" t="s">
        <v>277</v>
      </c>
      <c r="D110" s="32" t="s">
        <v>278</v>
      </c>
      <c r="E110" s="22"/>
    </row>
    <row r="111" spans="1:5" ht="38.25" outlineLevel="1">
      <c r="A111" s="5">
        <v>9</v>
      </c>
      <c r="B111" s="21" t="s">
        <v>279</v>
      </c>
      <c r="C111" s="19" t="s">
        <v>280</v>
      </c>
      <c r="D111" s="32" t="s">
        <v>281</v>
      </c>
      <c r="E111" s="22"/>
    </row>
    <row r="112" spans="1:5" ht="38.25" outlineLevel="1">
      <c r="A112" s="5">
        <v>10</v>
      </c>
      <c r="B112" s="18" t="s">
        <v>282</v>
      </c>
      <c r="C112" s="19" t="s">
        <v>283</v>
      </c>
      <c r="D112" s="32" t="s">
        <v>284</v>
      </c>
      <c r="E112" s="20"/>
    </row>
    <row r="113" spans="1:6" outlineLevel="1">
      <c r="A113" s="5">
        <v>11</v>
      </c>
      <c r="B113" s="23" t="s">
        <v>285</v>
      </c>
      <c r="C113" s="19" t="s">
        <v>286</v>
      </c>
      <c r="D113" s="32" t="s">
        <v>287</v>
      </c>
      <c r="E113" s="20"/>
    </row>
    <row r="114" spans="1:6" ht="25.5" outlineLevel="1">
      <c r="A114" s="5">
        <v>12</v>
      </c>
      <c r="B114" s="18" t="s">
        <v>288</v>
      </c>
      <c r="C114" s="19" t="s">
        <v>289</v>
      </c>
      <c r="D114" s="32" t="s">
        <v>290</v>
      </c>
      <c r="E114" s="20"/>
    </row>
    <row r="115" spans="1:6" outlineLevel="1">
      <c r="A115" s="5">
        <v>13</v>
      </c>
      <c r="B115" s="18" t="s">
        <v>291</v>
      </c>
      <c r="C115" s="19" t="s">
        <v>292</v>
      </c>
      <c r="D115" s="32" t="s">
        <v>293</v>
      </c>
      <c r="E115" s="20"/>
    </row>
    <row r="116" spans="1:6" ht="25.5" outlineLevel="1">
      <c r="A116" s="5">
        <v>14</v>
      </c>
      <c r="B116" s="21" t="s">
        <v>294</v>
      </c>
      <c r="C116" s="19" t="s">
        <v>295</v>
      </c>
      <c r="D116" s="32" t="s">
        <v>296</v>
      </c>
      <c r="E116" s="22"/>
    </row>
    <row r="117" spans="1:6" ht="25.5" outlineLevel="1">
      <c r="A117" s="5">
        <v>15</v>
      </c>
      <c r="B117" s="18" t="s">
        <v>297</v>
      </c>
      <c r="C117" s="19" t="s">
        <v>298</v>
      </c>
      <c r="D117" s="32" t="s">
        <v>299</v>
      </c>
      <c r="E117" s="20"/>
    </row>
    <row r="118" spans="1:6" ht="51" outlineLevel="1">
      <c r="A118" s="5">
        <v>16</v>
      </c>
      <c r="B118" s="21" t="s">
        <v>300</v>
      </c>
      <c r="C118" s="19" t="s">
        <v>301</v>
      </c>
      <c r="D118" s="32" t="s">
        <v>302</v>
      </c>
      <c r="E118" s="22"/>
    </row>
    <row r="119" spans="1:6" ht="38.25" outlineLevel="1">
      <c r="A119" s="5">
        <v>17</v>
      </c>
      <c r="B119" s="24" t="s">
        <v>303</v>
      </c>
      <c r="C119" s="19" t="s">
        <v>304</v>
      </c>
      <c r="D119" s="32" t="s">
        <v>305</v>
      </c>
    </row>
    <row r="120" spans="1:6" ht="25.5" outlineLevel="1">
      <c r="A120" s="5">
        <v>18</v>
      </c>
      <c r="B120" s="18" t="s">
        <v>306</v>
      </c>
      <c r="C120" s="19" t="s">
        <v>307</v>
      </c>
      <c r="D120" s="32" t="s">
        <v>308</v>
      </c>
      <c r="E120" s="20"/>
    </row>
    <row r="121" spans="1:6" ht="51" outlineLevel="1">
      <c r="A121" s="5">
        <v>19</v>
      </c>
      <c r="B121" s="33" t="s">
        <v>309</v>
      </c>
      <c r="C121" s="19" t="s">
        <v>310</v>
      </c>
      <c r="D121" s="32" t="s">
        <v>311</v>
      </c>
      <c r="E121" s="22"/>
    </row>
    <row r="123" spans="1:6" ht="15">
      <c r="A123" s="9" t="s">
        <v>347</v>
      </c>
      <c r="B123" s="9" t="s">
        <v>355</v>
      </c>
    </row>
    <row r="124" spans="1:6" outlineLevel="1">
      <c r="A124" s="477" t="s">
        <v>43</v>
      </c>
      <c r="B124" s="477"/>
      <c r="C124" s="10" t="s">
        <v>77</v>
      </c>
      <c r="D124" s="29" t="s">
        <v>78</v>
      </c>
    </row>
    <row r="125" spans="1:6" ht="25.5" outlineLevel="1">
      <c r="A125" s="29" t="s">
        <v>79</v>
      </c>
      <c r="B125" s="36" t="s">
        <v>356</v>
      </c>
      <c r="C125" s="36" t="s">
        <v>355</v>
      </c>
      <c r="D125" s="37" t="s">
        <v>357</v>
      </c>
      <c r="E125" s="36" t="s">
        <v>897</v>
      </c>
      <c r="F125" s="36" t="s">
        <v>898</v>
      </c>
    </row>
    <row r="126" spans="1:6" outlineLevel="1">
      <c r="A126" s="31">
        <v>1</v>
      </c>
      <c r="B126" s="31" t="s">
        <v>358</v>
      </c>
      <c r="C126" s="32" t="s">
        <v>359</v>
      </c>
      <c r="D126" s="32"/>
      <c r="E126" s="32" t="s">
        <v>466</v>
      </c>
      <c r="F126" s="32"/>
    </row>
    <row r="127" spans="1:6" outlineLevel="1">
      <c r="A127" s="31">
        <v>2</v>
      </c>
      <c r="B127" s="31" t="s">
        <v>360</v>
      </c>
      <c r="C127" s="32" t="s">
        <v>361</v>
      </c>
      <c r="D127" s="32"/>
      <c r="E127" s="32" t="s">
        <v>467</v>
      </c>
      <c r="F127" s="32"/>
    </row>
    <row r="128" spans="1:6" outlineLevel="1">
      <c r="A128" s="31">
        <v>3</v>
      </c>
      <c r="B128" s="31" t="s">
        <v>362</v>
      </c>
      <c r="C128" s="32" t="s">
        <v>363</v>
      </c>
      <c r="D128" s="32"/>
      <c r="E128" s="32" t="s">
        <v>468</v>
      </c>
      <c r="F128" s="32"/>
    </row>
    <row r="129" spans="1:6" outlineLevel="1">
      <c r="A129" s="31">
        <v>4</v>
      </c>
      <c r="B129" s="31" t="s">
        <v>364</v>
      </c>
      <c r="C129" s="32" t="s">
        <v>365</v>
      </c>
      <c r="D129" s="32"/>
      <c r="E129" s="32" t="s">
        <v>469</v>
      </c>
      <c r="F129" s="32"/>
    </row>
    <row r="130" spans="1:6" outlineLevel="1">
      <c r="A130" s="31">
        <v>5</v>
      </c>
      <c r="B130" s="31" t="s">
        <v>366</v>
      </c>
      <c r="C130" s="32" t="s">
        <v>367</v>
      </c>
      <c r="D130" s="32"/>
      <c r="E130" s="32" t="s">
        <v>470</v>
      </c>
      <c r="F130" s="32"/>
    </row>
    <row r="131" spans="1:6" outlineLevel="1">
      <c r="A131" s="31">
        <v>6</v>
      </c>
      <c r="B131" s="31" t="s">
        <v>368</v>
      </c>
      <c r="C131" s="32" t="s">
        <v>369</v>
      </c>
      <c r="D131" s="32"/>
      <c r="E131" s="32" t="s">
        <v>471</v>
      </c>
      <c r="F131" s="32"/>
    </row>
    <row r="132" spans="1:6" outlineLevel="1">
      <c r="A132" s="31">
        <v>7</v>
      </c>
      <c r="B132" s="31" t="s">
        <v>370</v>
      </c>
      <c r="C132" s="32" t="s">
        <v>371</v>
      </c>
      <c r="D132" s="32"/>
      <c r="E132" s="32" t="s">
        <v>472</v>
      </c>
      <c r="F132" s="32"/>
    </row>
    <row r="133" spans="1:6" outlineLevel="1">
      <c r="A133" s="31">
        <v>8</v>
      </c>
      <c r="B133" s="31" t="s">
        <v>372</v>
      </c>
      <c r="C133" s="32" t="s">
        <v>373</v>
      </c>
      <c r="D133" s="32"/>
      <c r="E133" s="32" t="s">
        <v>473</v>
      </c>
      <c r="F133" s="32"/>
    </row>
    <row r="134" spans="1:6" outlineLevel="1">
      <c r="A134" s="31">
        <v>9</v>
      </c>
      <c r="B134" s="31" t="s">
        <v>374</v>
      </c>
      <c r="C134" s="32" t="s">
        <v>375</v>
      </c>
      <c r="D134" s="32"/>
      <c r="E134" s="32" t="s">
        <v>474</v>
      </c>
      <c r="F134" s="32"/>
    </row>
    <row r="135" spans="1:6" outlineLevel="1">
      <c r="A135" s="31">
        <v>10</v>
      </c>
      <c r="B135" s="31" t="s">
        <v>376</v>
      </c>
      <c r="C135" s="32" t="s">
        <v>377</v>
      </c>
      <c r="D135" s="32"/>
      <c r="E135" s="32" t="s">
        <v>475</v>
      </c>
      <c r="F135" s="32"/>
    </row>
    <row r="136" spans="1:6" outlineLevel="1">
      <c r="A136" s="31">
        <v>11</v>
      </c>
      <c r="B136" s="31" t="s">
        <v>378</v>
      </c>
      <c r="C136" s="32" t="s">
        <v>379</v>
      </c>
      <c r="D136" s="32"/>
      <c r="E136" s="32" t="s">
        <v>476</v>
      </c>
      <c r="F136" s="32"/>
    </row>
    <row r="137" spans="1:6" outlineLevel="1">
      <c r="A137" s="31">
        <v>12</v>
      </c>
      <c r="B137" s="31" t="s">
        <v>380</v>
      </c>
      <c r="C137" s="32" t="s">
        <v>381</v>
      </c>
      <c r="D137" s="32"/>
      <c r="E137" s="32" t="s">
        <v>477</v>
      </c>
      <c r="F137" s="32"/>
    </row>
    <row r="138" spans="1:6" outlineLevel="1">
      <c r="A138" s="31">
        <v>13</v>
      </c>
      <c r="B138" s="31" t="s">
        <v>382</v>
      </c>
      <c r="C138" s="32" t="s">
        <v>383</v>
      </c>
      <c r="D138" s="32"/>
      <c r="E138" s="32" t="s">
        <v>478</v>
      </c>
      <c r="F138" s="32"/>
    </row>
    <row r="139" spans="1:6" outlineLevel="1">
      <c r="A139" s="31">
        <v>14</v>
      </c>
      <c r="B139" s="31" t="s">
        <v>384</v>
      </c>
      <c r="C139" s="32" t="s">
        <v>385</v>
      </c>
      <c r="D139" s="32"/>
      <c r="E139" s="32" t="s">
        <v>479</v>
      </c>
      <c r="F139" s="32"/>
    </row>
    <row r="140" spans="1:6" outlineLevel="1">
      <c r="A140" s="31">
        <v>15</v>
      </c>
      <c r="B140" s="31" t="s">
        <v>386</v>
      </c>
      <c r="C140" s="32" t="s">
        <v>387</v>
      </c>
      <c r="D140" s="32"/>
      <c r="E140" s="32" t="s">
        <v>480</v>
      </c>
      <c r="F140" s="32"/>
    </row>
    <row r="141" spans="1:6" outlineLevel="1">
      <c r="A141" s="31">
        <v>16</v>
      </c>
      <c r="B141" s="31" t="s">
        <v>388</v>
      </c>
      <c r="C141" s="32" t="s">
        <v>389</v>
      </c>
      <c r="D141" s="32"/>
      <c r="E141" s="32" t="s">
        <v>481</v>
      </c>
      <c r="F141" s="32"/>
    </row>
    <row r="142" spans="1:6" outlineLevel="1">
      <c r="A142" s="31">
        <v>17</v>
      </c>
      <c r="B142" s="31" t="s">
        <v>390</v>
      </c>
      <c r="C142" s="32" t="s">
        <v>391</v>
      </c>
      <c r="D142" s="32"/>
      <c r="E142" s="32" t="s">
        <v>482</v>
      </c>
      <c r="F142" s="32"/>
    </row>
    <row r="143" spans="1:6" outlineLevel="1">
      <c r="A143" s="31">
        <v>18</v>
      </c>
      <c r="B143" s="31" t="s">
        <v>392</v>
      </c>
      <c r="C143" s="32" t="s">
        <v>393</v>
      </c>
      <c r="D143" s="32"/>
      <c r="E143" s="32" t="s">
        <v>483</v>
      </c>
      <c r="F143" s="32"/>
    </row>
    <row r="144" spans="1:6" ht="25.5" outlineLevel="1">
      <c r="A144" s="31">
        <v>19</v>
      </c>
      <c r="B144" s="31" t="s">
        <v>394</v>
      </c>
      <c r="C144" s="32" t="s">
        <v>395</v>
      </c>
      <c r="D144" s="32"/>
      <c r="E144" s="32" t="s">
        <v>484</v>
      </c>
      <c r="F144" s="32"/>
    </row>
    <row r="145" spans="1:6" outlineLevel="1">
      <c r="A145" s="31">
        <v>20</v>
      </c>
      <c r="B145" s="31" t="s">
        <v>396</v>
      </c>
      <c r="C145" s="32" t="s">
        <v>397</v>
      </c>
      <c r="D145" s="32"/>
      <c r="E145" s="32" t="s">
        <v>485</v>
      </c>
      <c r="F145" s="32"/>
    </row>
    <row r="146" spans="1:6" outlineLevel="1">
      <c r="A146" s="31">
        <v>21</v>
      </c>
      <c r="B146" s="31" t="s">
        <v>398</v>
      </c>
      <c r="C146" s="32" t="s">
        <v>399</v>
      </c>
      <c r="D146" s="32"/>
      <c r="E146" s="32" t="s">
        <v>486</v>
      </c>
      <c r="F146" s="32"/>
    </row>
    <row r="147" spans="1:6" outlineLevel="1">
      <c r="A147" s="31">
        <v>22</v>
      </c>
      <c r="B147" s="31" t="s">
        <v>400</v>
      </c>
      <c r="C147" s="32" t="s">
        <v>401</v>
      </c>
      <c r="D147" s="32"/>
      <c r="E147" s="32" t="s">
        <v>487</v>
      </c>
      <c r="F147" s="32"/>
    </row>
    <row r="148" spans="1:6" ht="25.5" outlineLevel="1">
      <c r="A148" s="31">
        <v>23</v>
      </c>
      <c r="B148" s="31" t="s">
        <v>402</v>
      </c>
      <c r="C148" s="32" t="s">
        <v>403</v>
      </c>
      <c r="D148" s="32"/>
      <c r="E148" s="32" t="s">
        <v>488</v>
      </c>
      <c r="F148" s="32"/>
    </row>
    <row r="149" spans="1:6" ht="25.5" outlineLevel="1">
      <c r="A149" s="31">
        <v>24</v>
      </c>
      <c r="B149" s="31" t="s">
        <v>404</v>
      </c>
      <c r="C149" s="32" t="s">
        <v>996</v>
      </c>
      <c r="D149" s="32"/>
      <c r="E149" s="32" t="s">
        <v>995</v>
      </c>
      <c r="F149" s="32"/>
    </row>
    <row r="150" spans="1:6" outlineLevel="1">
      <c r="A150" s="31">
        <v>25</v>
      </c>
      <c r="B150" s="31" t="s">
        <v>405</v>
      </c>
      <c r="C150" s="32" t="s">
        <v>406</v>
      </c>
      <c r="D150" s="32"/>
      <c r="E150" s="32" t="s">
        <v>489</v>
      </c>
      <c r="F150" s="32"/>
    </row>
    <row r="151" spans="1:6" outlineLevel="1">
      <c r="A151" s="31">
        <v>26</v>
      </c>
      <c r="B151" s="31" t="s">
        <v>407</v>
      </c>
      <c r="C151" s="32" t="s">
        <v>408</v>
      </c>
      <c r="D151" s="32"/>
      <c r="E151" s="32" t="s">
        <v>490</v>
      </c>
      <c r="F151" s="32"/>
    </row>
    <row r="152" spans="1:6" ht="25.5" outlineLevel="1">
      <c r="A152" s="31">
        <v>27</v>
      </c>
      <c r="B152" s="31" t="s">
        <v>409</v>
      </c>
      <c r="C152" s="32" t="s">
        <v>410</v>
      </c>
      <c r="D152" s="32"/>
      <c r="E152" s="32" t="s">
        <v>491</v>
      </c>
      <c r="F152" s="32"/>
    </row>
    <row r="153" spans="1:6" ht="25.5" outlineLevel="1">
      <c r="A153" s="31">
        <v>28</v>
      </c>
      <c r="B153" s="31" t="s">
        <v>411</v>
      </c>
      <c r="C153" s="32" t="s">
        <v>412</v>
      </c>
      <c r="D153" s="32"/>
      <c r="E153" s="32" t="s">
        <v>492</v>
      </c>
      <c r="F153" s="32"/>
    </row>
    <row r="154" spans="1:6" outlineLevel="1">
      <c r="A154" s="31">
        <v>29</v>
      </c>
      <c r="B154" s="31" t="s">
        <v>413</v>
      </c>
      <c r="C154" s="32" t="s">
        <v>414</v>
      </c>
      <c r="D154" s="32"/>
      <c r="E154" s="32" t="s">
        <v>493</v>
      </c>
      <c r="F154" s="32"/>
    </row>
    <row r="155" spans="1:6" outlineLevel="1">
      <c r="A155" s="31">
        <v>30</v>
      </c>
      <c r="B155" s="31" t="s">
        <v>415</v>
      </c>
      <c r="C155" s="32" t="s">
        <v>416</v>
      </c>
      <c r="D155" s="32"/>
      <c r="E155" s="32" t="s">
        <v>494</v>
      </c>
      <c r="F155" s="32"/>
    </row>
    <row r="156" spans="1:6" outlineLevel="1">
      <c r="A156" s="31">
        <v>31</v>
      </c>
      <c r="B156" s="31" t="s">
        <v>417</v>
      </c>
      <c r="C156" s="32" t="s">
        <v>418</v>
      </c>
      <c r="D156" s="32"/>
      <c r="E156" s="32" t="s">
        <v>495</v>
      </c>
      <c r="F156" s="32"/>
    </row>
    <row r="157" spans="1:6" outlineLevel="1">
      <c r="A157" s="31">
        <v>32</v>
      </c>
      <c r="B157" s="31" t="s">
        <v>419</v>
      </c>
      <c r="C157" s="32" t="s">
        <v>420</v>
      </c>
      <c r="D157" s="32"/>
      <c r="E157" s="32" t="s">
        <v>496</v>
      </c>
      <c r="F157" s="32"/>
    </row>
    <row r="158" spans="1:6" outlineLevel="1">
      <c r="A158" s="31">
        <v>33</v>
      </c>
      <c r="B158" s="31" t="s">
        <v>421</v>
      </c>
      <c r="C158" s="32" t="s">
        <v>422</v>
      </c>
      <c r="D158" s="32"/>
      <c r="E158" s="32" t="s">
        <v>497</v>
      </c>
      <c r="F158" s="32"/>
    </row>
    <row r="159" spans="1:6" outlineLevel="1">
      <c r="A159" s="31">
        <v>34</v>
      </c>
      <c r="B159" s="31" t="s">
        <v>423</v>
      </c>
      <c r="C159" s="32" t="s">
        <v>424</v>
      </c>
      <c r="D159" s="32"/>
      <c r="E159" s="32" t="s">
        <v>498</v>
      </c>
      <c r="F159" s="32"/>
    </row>
    <row r="160" spans="1:6">
      <c r="C160" s="6"/>
    </row>
    <row r="161" spans="1:4" ht="15">
      <c r="A161" s="9" t="s">
        <v>451</v>
      </c>
      <c r="B161" s="9" t="s">
        <v>462</v>
      </c>
      <c r="C161" s="6"/>
      <c r="D161" s="6"/>
    </row>
    <row r="162" spans="1:4" outlineLevel="1">
      <c r="A162" s="477" t="s">
        <v>43</v>
      </c>
      <c r="B162" s="477"/>
      <c r="C162" s="10" t="s">
        <v>77</v>
      </c>
      <c r="D162" s="6"/>
    </row>
    <row r="163" spans="1:4" outlineLevel="1">
      <c r="A163" s="29" t="s">
        <v>79</v>
      </c>
      <c r="B163" s="36" t="s">
        <v>464</v>
      </c>
      <c r="C163" s="36" t="s">
        <v>462</v>
      </c>
      <c r="D163" s="6"/>
    </row>
    <row r="164" spans="1:4" outlineLevel="1">
      <c r="A164" s="31">
        <v>1</v>
      </c>
      <c r="B164" s="32" t="s">
        <v>55</v>
      </c>
      <c r="C164" s="31" t="s">
        <v>44</v>
      </c>
    </row>
    <row r="165" spans="1:4" outlineLevel="1">
      <c r="A165" s="31">
        <v>2</v>
      </c>
      <c r="B165" s="32" t="s">
        <v>61</v>
      </c>
      <c r="C165" s="31" t="s">
        <v>46</v>
      </c>
    </row>
    <row r="166" spans="1:4" outlineLevel="1">
      <c r="A166" s="31">
        <v>3</v>
      </c>
      <c r="B166" s="32" t="s">
        <v>63</v>
      </c>
      <c r="C166" s="31" t="s">
        <v>65</v>
      </c>
    </row>
    <row r="167" spans="1:4" outlineLevel="1">
      <c r="A167" s="31">
        <v>4</v>
      </c>
      <c r="B167" s="32" t="s">
        <v>67</v>
      </c>
      <c r="C167" s="31" t="s">
        <v>45</v>
      </c>
    </row>
    <row r="168" spans="1:4" outlineLevel="1">
      <c r="C168" s="6"/>
      <c r="D168" s="6"/>
    </row>
    <row r="169" spans="1:4" ht="15" outlineLevel="1">
      <c r="B169" s="9" t="s">
        <v>463</v>
      </c>
      <c r="C169" s="6"/>
      <c r="D169" s="6"/>
    </row>
    <row r="170" spans="1:4" outlineLevel="1">
      <c r="A170" s="478" t="s">
        <v>499</v>
      </c>
      <c r="B170" s="478"/>
      <c r="C170" s="46"/>
      <c r="D170" s="6"/>
    </row>
    <row r="171" spans="1:4" outlineLevel="1">
      <c r="A171" s="477" t="s">
        <v>43</v>
      </c>
      <c r="B171" s="477"/>
      <c r="C171" s="29" t="s">
        <v>77</v>
      </c>
      <c r="D171" s="6"/>
    </row>
    <row r="172" spans="1:4" outlineLevel="1">
      <c r="A172" s="29" t="s">
        <v>79</v>
      </c>
      <c r="B172" s="36" t="s">
        <v>465</v>
      </c>
      <c r="C172" s="36" t="s">
        <v>463</v>
      </c>
      <c r="D172" s="6"/>
    </row>
    <row r="173" spans="1:4" outlineLevel="1">
      <c r="A173" s="31">
        <v>1</v>
      </c>
      <c r="B173" s="31" t="s">
        <v>358</v>
      </c>
      <c r="C173" s="32" t="s">
        <v>466</v>
      </c>
      <c r="D173" s="6"/>
    </row>
    <row r="174" spans="1:4" outlineLevel="1">
      <c r="A174" s="31">
        <v>2</v>
      </c>
      <c r="B174" s="31" t="s">
        <v>360</v>
      </c>
      <c r="C174" s="32" t="s">
        <v>467</v>
      </c>
      <c r="D174" s="6"/>
    </row>
    <row r="175" spans="1:4" outlineLevel="1">
      <c r="A175" s="31">
        <v>3</v>
      </c>
      <c r="B175" s="31" t="s">
        <v>362</v>
      </c>
      <c r="C175" s="32" t="s">
        <v>468</v>
      </c>
      <c r="D175" s="6"/>
    </row>
    <row r="176" spans="1:4" outlineLevel="1">
      <c r="A176" s="31">
        <v>4</v>
      </c>
      <c r="B176" s="31" t="s">
        <v>364</v>
      </c>
      <c r="C176" s="32" t="s">
        <v>469</v>
      </c>
      <c r="D176" s="6"/>
    </row>
    <row r="177" spans="1:4" outlineLevel="1">
      <c r="A177" s="31">
        <v>5</v>
      </c>
      <c r="B177" s="31" t="s">
        <v>366</v>
      </c>
      <c r="C177" s="32" t="s">
        <v>470</v>
      </c>
      <c r="D177" s="6"/>
    </row>
    <row r="178" spans="1:4" outlineLevel="1">
      <c r="A178" s="31">
        <v>6</v>
      </c>
      <c r="B178" s="31" t="s">
        <v>368</v>
      </c>
      <c r="C178" s="32" t="s">
        <v>471</v>
      </c>
      <c r="D178" s="6"/>
    </row>
    <row r="179" spans="1:4" outlineLevel="1">
      <c r="A179" s="31">
        <v>7</v>
      </c>
      <c r="B179" s="31" t="s">
        <v>370</v>
      </c>
      <c r="C179" s="32" t="s">
        <v>472</v>
      </c>
      <c r="D179" s="6"/>
    </row>
    <row r="180" spans="1:4" outlineLevel="1">
      <c r="A180" s="31">
        <v>8</v>
      </c>
      <c r="B180" s="31" t="s">
        <v>372</v>
      </c>
      <c r="C180" s="32" t="s">
        <v>473</v>
      </c>
      <c r="D180" s="6"/>
    </row>
    <row r="181" spans="1:4" outlineLevel="1">
      <c r="A181" s="31">
        <v>9</v>
      </c>
      <c r="B181" s="31" t="s">
        <v>374</v>
      </c>
      <c r="C181" s="32" t="s">
        <v>474</v>
      </c>
      <c r="D181" s="6"/>
    </row>
    <row r="182" spans="1:4" outlineLevel="1">
      <c r="A182" s="31">
        <v>10</v>
      </c>
      <c r="B182" s="31" t="s">
        <v>376</v>
      </c>
      <c r="C182" s="32" t="s">
        <v>475</v>
      </c>
      <c r="D182" s="6"/>
    </row>
    <row r="183" spans="1:4" outlineLevel="1">
      <c r="A183" s="31">
        <v>11</v>
      </c>
      <c r="B183" s="31" t="s">
        <v>378</v>
      </c>
      <c r="C183" s="32" t="s">
        <v>476</v>
      </c>
      <c r="D183" s="6"/>
    </row>
    <row r="184" spans="1:4" outlineLevel="1">
      <c r="A184" s="31">
        <v>12</v>
      </c>
      <c r="B184" s="31" t="s">
        <v>380</v>
      </c>
      <c r="C184" s="32" t="s">
        <v>477</v>
      </c>
      <c r="D184" s="6"/>
    </row>
    <row r="185" spans="1:4" outlineLevel="1">
      <c r="A185" s="31">
        <v>13</v>
      </c>
      <c r="B185" s="31" t="s">
        <v>382</v>
      </c>
      <c r="C185" s="32" t="s">
        <v>478</v>
      </c>
      <c r="D185" s="6"/>
    </row>
    <row r="186" spans="1:4" outlineLevel="1">
      <c r="A186" s="31">
        <v>14</v>
      </c>
      <c r="B186" s="31" t="s">
        <v>384</v>
      </c>
      <c r="C186" s="32" t="s">
        <v>479</v>
      </c>
      <c r="D186" s="6"/>
    </row>
    <row r="187" spans="1:4" outlineLevel="1">
      <c r="A187" s="31">
        <v>15</v>
      </c>
      <c r="B187" s="31" t="s">
        <v>386</v>
      </c>
      <c r="C187" s="32" t="s">
        <v>480</v>
      </c>
      <c r="D187" s="6"/>
    </row>
    <row r="188" spans="1:4" outlineLevel="1">
      <c r="A188" s="31">
        <v>16</v>
      </c>
      <c r="B188" s="31" t="s">
        <v>388</v>
      </c>
      <c r="C188" s="32" t="s">
        <v>481</v>
      </c>
      <c r="D188" s="6"/>
    </row>
    <row r="189" spans="1:4" outlineLevel="1">
      <c r="A189" s="31">
        <v>17</v>
      </c>
      <c r="B189" s="31" t="s">
        <v>390</v>
      </c>
      <c r="C189" s="32" t="s">
        <v>482</v>
      </c>
      <c r="D189" s="6"/>
    </row>
    <row r="190" spans="1:4" outlineLevel="1">
      <c r="A190" s="31">
        <v>18</v>
      </c>
      <c r="B190" s="31" t="s">
        <v>392</v>
      </c>
      <c r="C190" s="32" t="s">
        <v>483</v>
      </c>
      <c r="D190" s="6"/>
    </row>
    <row r="191" spans="1:4" outlineLevel="1">
      <c r="A191" s="31">
        <v>19</v>
      </c>
      <c r="B191" s="31" t="s">
        <v>394</v>
      </c>
      <c r="C191" s="32" t="s">
        <v>484</v>
      </c>
      <c r="D191" s="6"/>
    </row>
    <row r="192" spans="1:4" outlineLevel="1">
      <c r="A192" s="31">
        <v>20</v>
      </c>
      <c r="B192" s="31" t="s">
        <v>396</v>
      </c>
      <c r="C192" s="32" t="s">
        <v>485</v>
      </c>
      <c r="D192" s="6"/>
    </row>
    <row r="193" spans="1:4" outlineLevel="1">
      <c r="A193" s="31">
        <v>21</v>
      </c>
      <c r="B193" s="31" t="s">
        <v>398</v>
      </c>
      <c r="C193" s="32" t="s">
        <v>486</v>
      </c>
      <c r="D193" s="6"/>
    </row>
    <row r="194" spans="1:4" outlineLevel="1">
      <c r="A194" s="31">
        <v>22</v>
      </c>
      <c r="B194" s="31" t="s">
        <v>400</v>
      </c>
      <c r="C194" s="32" t="s">
        <v>487</v>
      </c>
      <c r="D194" s="6"/>
    </row>
    <row r="195" spans="1:4" outlineLevel="1">
      <c r="A195" s="31">
        <v>23</v>
      </c>
      <c r="B195" s="31" t="s">
        <v>402</v>
      </c>
      <c r="C195" s="32" t="s">
        <v>488</v>
      </c>
      <c r="D195" s="6"/>
    </row>
    <row r="196" spans="1:4" outlineLevel="1">
      <c r="A196" s="31">
        <v>24</v>
      </c>
      <c r="B196" s="31" t="s">
        <v>404</v>
      </c>
      <c r="C196" s="32" t="s">
        <v>995</v>
      </c>
      <c r="D196" s="6"/>
    </row>
    <row r="197" spans="1:4" outlineLevel="1">
      <c r="A197" s="31">
        <v>25</v>
      </c>
      <c r="B197" s="31" t="s">
        <v>405</v>
      </c>
      <c r="C197" s="32" t="s">
        <v>489</v>
      </c>
      <c r="D197" s="6"/>
    </row>
    <row r="198" spans="1:4" outlineLevel="1">
      <c r="A198" s="31">
        <v>26</v>
      </c>
      <c r="B198" s="31" t="s">
        <v>407</v>
      </c>
      <c r="C198" s="32" t="s">
        <v>490</v>
      </c>
      <c r="D198" s="6"/>
    </row>
    <row r="199" spans="1:4" outlineLevel="1">
      <c r="A199" s="31">
        <v>27</v>
      </c>
      <c r="B199" s="31" t="s">
        <v>409</v>
      </c>
      <c r="C199" s="32" t="s">
        <v>491</v>
      </c>
      <c r="D199" s="6"/>
    </row>
    <row r="200" spans="1:4" outlineLevel="1">
      <c r="A200" s="31">
        <v>28</v>
      </c>
      <c r="B200" s="31" t="s">
        <v>411</v>
      </c>
      <c r="C200" s="32" t="s">
        <v>492</v>
      </c>
      <c r="D200" s="6"/>
    </row>
    <row r="201" spans="1:4" outlineLevel="1">
      <c r="A201" s="31">
        <v>29</v>
      </c>
      <c r="B201" s="31" t="s">
        <v>413</v>
      </c>
      <c r="C201" s="32" t="s">
        <v>493</v>
      </c>
      <c r="D201" s="6"/>
    </row>
    <row r="202" spans="1:4" outlineLevel="1">
      <c r="A202" s="31">
        <v>30</v>
      </c>
      <c r="B202" s="31" t="s">
        <v>415</v>
      </c>
      <c r="C202" s="32" t="s">
        <v>494</v>
      </c>
      <c r="D202" s="6"/>
    </row>
    <row r="203" spans="1:4" outlineLevel="1">
      <c r="A203" s="31">
        <v>31</v>
      </c>
      <c r="B203" s="31" t="s">
        <v>417</v>
      </c>
      <c r="C203" s="32" t="s">
        <v>495</v>
      </c>
      <c r="D203" s="6"/>
    </row>
    <row r="204" spans="1:4" outlineLevel="1">
      <c r="A204" s="31">
        <v>32</v>
      </c>
      <c r="B204" s="31" t="s">
        <v>419</v>
      </c>
      <c r="C204" s="32" t="s">
        <v>496</v>
      </c>
      <c r="D204" s="6"/>
    </row>
    <row r="205" spans="1:4" outlineLevel="1">
      <c r="A205" s="31">
        <v>33</v>
      </c>
      <c r="B205" s="31" t="s">
        <v>421</v>
      </c>
      <c r="C205" s="32" t="s">
        <v>497</v>
      </c>
      <c r="D205" s="6"/>
    </row>
    <row r="206" spans="1:4" outlineLevel="1">
      <c r="A206" s="31">
        <v>34</v>
      </c>
      <c r="B206" s="31" t="s">
        <v>423</v>
      </c>
      <c r="C206" s="32" t="s">
        <v>498</v>
      </c>
      <c r="D206" s="6"/>
    </row>
    <row r="207" spans="1:4" outlineLevel="1">
      <c r="C207" s="6"/>
      <c r="D207" s="6"/>
    </row>
    <row r="208" spans="1:4" outlineLevel="1">
      <c r="A208" s="478" t="s">
        <v>500</v>
      </c>
      <c r="B208" s="478"/>
      <c r="C208" s="46"/>
      <c r="D208" s="6"/>
    </row>
    <row r="209" spans="1:4" outlineLevel="1">
      <c r="A209" s="477" t="s">
        <v>43</v>
      </c>
      <c r="B209" s="477"/>
      <c r="C209" s="29" t="s">
        <v>77</v>
      </c>
      <c r="D209" s="6"/>
    </row>
    <row r="210" spans="1:4" outlineLevel="1">
      <c r="A210" s="29" t="s">
        <v>79</v>
      </c>
      <c r="B210" s="36" t="s">
        <v>465</v>
      </c>
      <c r="C210" s="36" t="s">
        <v>463</v>
      </c>
      <c r="D210" s="6"/>
    </row>
    <row r="211" spans="1:4" outlineLevel="1">
      <c r="C211" s="6"/>
      <c r="D211" s="6"/>
    </row>
    <row r="212" spans="1:4" outlineLevel="1">
      <c r="A212" s="478" t="s">
        <v>501</v>
      </c>
      <c r="B212" s="478"/>
      <c r="C212" s="46"/>
      <c r="D212" s="6"/>
    </row>
    <row r="213" spans="1:4" outlineLevel="1">
      <c r="A213" s="477" t="s">
        <v>43</v>
      </c>
      <c r="B213" s="477"/>
      <c r="C213" s="29" t="s">
        <v>77</v>
      </c>
      <c r="D213" s="6"/>
    </row>
    <row r="214" spans="1:4" outlineLevel="1">
      <c r="A214" s="29" t="s">
        <v>79</v>
      </c>
      <c r="B214" s="36" t="s">
        <v>465</v>
      </c>
      <c r="C214" s="36" t="s">
        <v>463</v>
      </c>
      <c r="D214" s="6"/>
    </row>
    <row r="215" spans="1:4" outlineLevel="1">
      <c r="A215" s="31">
        <v>1</v>
      </c>
      <c r="B215" s="31"/>
      <c r="C215" s="237" t="s">
        <v>527</v>
      </c>
      <c r="D215" s="6"/>
    </row>
    <row r="216" spans="1:4" outlineLevel="1">
      <c r="C216" s="238" t="s">
        <v>528</v>
      </c>
      <c r="D216" s="6"/>
    </row>
    <row r="217" spans="1:4" outlineLevel="1">
      <c r="A217" s="478" t="s">
        <v>502</v>
      </c>
      <c r="B217" s="478"/>
      <c r="C217" s="238" t="s">
        <v>529</v>
      </c>
      <c r="D217" s="6"/>
    </row>
    <row r="218" spans="1:4" outlineLevel="1">
      <c r="A218" s="477" t="s">
        <v>43</v>
      </c>
      <c r="B218" s="477"/>
      <c r="C218" s="238" t="s">
        <v>530</v>
      </c>
      <c r="D218" s="6"/>
    </row>
    <row r="219" spans="1:4" outlineLevel="1">
      <c r="A219" s="29" t="s">
        <v>79</v>
      </c>
      <c r="B219" s="36" t="s">
        <v>465</v>
      </c>
      <c r="C219" s="238" t="s">
        <v>531</v>
      </c>
      <c r="D219" s="6"/>
    </row>
    <row r="220" spans="1:4" outlineLevel="1">
      <c r="A220" s="31">
        <v>1</v>
      </c>
      <c r="B220" s="31"/>
      <c r="C220" s="238" t="s">
        <v>532</v>
      </c>
      <c r="D220" s="6"/>
    </row>
    <row r="221" spans="1:4" outlineLevel="1">
      <c r="A221" s="31">
        <v>2</v>
      </c>
      <c r="B221" s="31"/>
      <c r="C221" s="238" t="s">
        <v>533</v>
      </c>
      <c r="D221" s="6"/>
    </row>
    <row r="222" spans="1:4" outlineLevel="1">
      <c r="A222" s="31">
        <v>3</v>
      </c>
      <c r="B222" s="31"/>
      <c r="C222" s="238" t="s">
        <v>534</v>
      </c>
      <c r="D222" s="6"/>
    </row>
    <row r="223" spans="1:4" outlineLevel="1">
      <c r="A223" s="31">
        <v>4</v>
      </c>
      <c r="B223" s="31"/>
      <c r="C223" s="238" t="s">
        <v>535</v>
      </c>
      <c r="D223" s="6"/>
    </row>
    <row r="224" spans="1:4" outlineLevel="1">
      <c r="A224" s="31">
        <v>5</v>
      </c>
      <c r="B224" s="31"/>
      <c r="C224" s="238" t="s">
        <v>536</v>
      </c>
      <c r="D224" s="6"/>
    </row>
    <row r="225" spans="1:4" outlineLevel="1">
      <c r="A225" s="31">
        <v>6</v>
      </c>
      <c r="B225" s="31"/>
      <c r="C225" s="238" t="s">
        <v>537</v>
      </c>
      <c r="D225" s="6"/>
    </row>
    <row r="226" spans="1:4" outlineLevel="1">
      <c r="A226" s="31">
        <v>7</v>
      </c>
      <c r="B226" s="31"/>
      <c r="C226" s="239" t="s">
        <v>538</v>
      </c>
      <c r="D226" s="6"/>
    </row>
    <row r="227" spans="1:4" outlineLevel="1">
      <c r="A227" s="31">
        <v>8</v>
      </c>
      <c r="B227" s="31"/>
      <c r="C227" s="237" t="s">
        <v>539</v>
      </c>
      <c r="D227" s="6"/>
    </row>
    <row r="228" spans="1:4" outlineLevel="1">
      <c r="A228" s="31">
        <v>9</v>
      </c>
      <c r="B228" s="31"/>
      <c r="C228" s="238" t="s">
        <v>540</v>
      </c>
      <c r="D228" s="6"/>
    </row>
    <row r="229" spans="1:4" outlineLevel="1">
      <c r="A229" s="31">
        <v>10</v>
      </c>
      <c r="B229" s="31"/>
      <c r="C229" s="238" t="s">
        <v>541</v>
      </c>
      <c r="D229" s="6"/>
    </row>
    <row r="230" spans="1:4" ht="15.75" outlineLevel="1">
      <c r="A230" s="31">
        <v>11</v>
      </c>
      <c r="B230" s="31"/>
      <c r="C230" s="240" t="s">
        <v>542</v>
      </c>
      <c r="D230" s="6"/>
    </row>
    <row r="231" spans="1:4" outlineLevel="1">
      <c r="A231" s="31">
        <v>12</v>
      </c>
      <c r="B231" s="31"/>
      <c r="C231" s="238" t="s">
        <v>543</v>
      </c>
      <c r="D231" s="6"/>
    </row>
    <row r="232" spans="1:4" outlineLevel="1">
      <c r="A232" s="31">
        <v>13</v>
      </c>
      <c r="B232" s="31"/>
      <c r="C232" s="238" t="s">
        <v>544</v>
      </c>
      <c r="D232" s="6"/>
    </row>
    <row r="233" spans="1:4" outlineLevel="1">
      <c r="A233" s="31">
        <v>14</v>
      </c>
      <c r="B233" s="31"/>
      <c r="C233" s="238" t="s">
        <v>545</v>
      </c>
      <c r="D233" s="6"/>
    </row>
    <row r="234" spans="1:4" outlineLevel="1">
      <c r="A234" s="31">
        <v>15</v>
      </c>
      <c r="B234" s="31"/>
      <c r="C234" s="238" t="s">
        <v>546</v>
      </c>
      <c r="D234" s="6"/>
    </row>
    <row r="235" spans="1:4" outlineLevel="1">
      <c r="A235" s="31">
        <v>16</v>
      </c>
      <c r="B235" s="31"/>
      <c r="C235" s="238" t="s">
        <v>547</v>
      </c>
      <c r="D235" s="6"/>
    </row>
    <row r="236" spans="1:4" outlineLevel="1">
      <c r="A236" s="31">
        <v>17</v>
      </c>
      <c r="B236" s="31"/>
      <c r="C236" s="238" t="s">
        <v>548</v>
      </c>
      <c r="D236" s="6"/>
    </row>
    <row r="237" spans="1:4" outlineLevel="1">
      <c r="A237" s="31">
        <v>18</v>
      </c>
      <c r="B237" s="31"/>
      <c r="C237" s="238" t="s">
        <v>549</v>
      </c>
      <c r="D237" s="6"/>
    </row>
    <row r="238" spans="1:4" outlineLevel="1">
      <c r="A238" s="31">
        <v>19</v>
      </c>
      <c r="B238" s="31"/>
      <c r="C238" s="238" t="s">
        <v>550</v>
      </c>
      <c r="D238" s="6"/>
    </row>
    <row r="239" spans="1:4" outlineLevel="1">
      <c r="A239" s="31">
        <v>20</v>
      </c>
      <c r="B239" s="31"/>
      <c r="C239" s="238" t="s">
        <v>551</v>
      </c>
      <c r="D239" s="6"/>
    </row>
    <row r="240" spans="1:4" outlineLevel="1">
      <c r="A240" s="31">
        <v>21</v>
      </c>
      <c r="B240" s="31"/>
      <c r="C240" s="238" t="s">
        <v>552</v>
      </c>
      <c r="D240" s="6"/>
    </row>
    <row r="241" spans="1:4" outlineLevel="1">
      <c r="A241" s="31">
        <v>22</v>
      </c>
      <c r="B241" s="31"/>
      <c r="C241" s="237" t="s">
        <v>554</v>
      </c>
      <c r="D241" s="6"/>
    </row>
    <row r="242" spans="1:4" outlineLevel="1">
      <c r="A242" s="31">
        <v>23</v>
      </c>
      <c r="B242" s="31"/>
      <c r="C242" s="238" t="s">
        <v>555</v>
      </c>
      <c r="D242" s="6"/>
    </row>
    <row r="243" spans="1:4" outlineLevel="1">
      <c r="A243" s="31">
        <v>24</v>
      </c>
      <c r="B243" s="31"/>
      <c r="C243" s="238" t="s">
        <v>556</v>
      </c>
      <c r="D243" s="6"/>
    </row>
    <row r="244" spans="1:4" outlineLevel="1">
      <c r="A244" s="31">
        <v>25</v>
      </c>
      <c r="B244" s="31"/>
      <c r="C244" s="238" t="s">
        <v>557</v>
      </c>
      <c r="D244" s="6"/>
    </row>
    <row r="245" spans="1:4" outlineLevel="1">
      <c r="A245" s="31">
        <v>26</v>
      </c>
      <c r="B245" s="31"/>
      <c r="C245" s="238" t="s">
        <v>558</v>
      </c>
      <c r="D245" s="6"/>
    </row>
    <row r="246" spans="1:4" outlineLevel="1">
      <c r="A246" s="31">
        <v>27</v>
      </c>
      <c r="B246" s="31"/>
      <c r="C246" s="238" t="s">
        <v>559</v>
      </c>
      <c r="D246" s="6"/>
    </row>
    <row r="247" spans="1:4" outlineLevel="1">
      <c r="A247" s="31">
        <v>28</v>
      </c>
      <c r="B247" s="31"/>
      <c r="C247" s="238" t="s">
        <v>560</v>
      </c>
      <c r="D247" s="6"/>
    </row>
    <row r="248" spans="1:4" outlineLevel="1">
      <c r="A248" s="31">
        <v>29</v>
      </c>
      <c r="B248" s="31"/>
      <c r="C248" s="239" t="s">
        <v>553</v>
      </c>
      <c r="D248" s="6"/>
    </row>
    <row r="249" spans="1:4" outlineLevel="1">
      <c r="A249" s="31">
        <v>30</v>
      </c>
      <c r="B249" s="31"/>
      <c r="C249" s="237" t="s">
        <v>561</v>
      </c>
      <c r="D249" s="6"/>
    </row>
    <row r="250" spans="1:4" outlineLevel="1">
      <c r="A250" s="31">
        <v>31</v>
      </c>
      <c r="B250" s="31"/>
      <c r="C250" s="238" t="s">
        <v>562</v>
      </c>
      <c r="D250" s="6"/>
    </row>
    <row r="251" spans="1:4" outlineLevel="1">
      <c r="A251" s="31">
        <v>32</v>
      </c>
      <c r="B251" s="31"/>
      <c r="C251" s="238" t="s">
        <v>563</v>
      </c>
      <c r="D251" s="6"/>
    </row>
    <row r="252" spans="1:4" outlineLevel="1">
      <c r="A252" s="31">
        <v>33</v>
      </c>
      <c r="B252" s="31"/>
      <c r="C252" s="238" t="s">
        <v>564</v>
      </c>
      <c r="D252" s="6"/>
    </row>
    <row r="253" spans="1:4" outlineLevel="1">
      <c r="A253" s="31">
        <v>34</v>
      </c>
      <c r="B253" s="31"/>
      <c r="C253" s="238" t="s">
        <v>565</v>
      </c>
      <c r="D253" s="6"/>
    </row>
    <row r="254" spans="1:4" outlineLevel="1">
      <c r="A254" s="31">
        <v>35</v>
      </c>
      <c r="B254" s="31"/>
      <c r="C254" s="238" t="s">
        <v>566</v>
      </c>
      <c r="D254" s="6"/>
    </row>
    <row r="255" spans="1:4" outlineLevel="1">
      <c r="A255" s="31">
        <v>36</v>
      </c>
      <c r="B255" s="31"/>
      <c r="C255" s="237" t="s">
        <v>567</v>
      </c>
      <c r="D255" s="6"/>
    </row>
    <row r="256" spans="1:4" outlineLevel="1">
      <c r="A256" s="31">
        <v>37</v>
      </c>
      <c r="B256" s="31"/>
      <c r="C256" s="238" t="s">
        <v>568</v>
      </c>
      <c r="D256" s="6"/>
    </row>
    <row r="257" spans="1:4" outlineLevel="1">
      <c r="A257" s="31">
        <v>38</v>
      </c>
      <c r="B257" s="31"/>
      <c r="C257" s="238" t="s">
        <v>569</v>
      </c>
      <c r="D257" s="6"/>
    </row>
    <row r="258" spans="1:4" outlineLevel="1">
      <c r="A258" s="31">
        <v>39</v>
      </c>
      <c r="B258" s="31"/>
      <c r="C258" s="238" t="s">
        <v>570</v>
      </c>
      <c r="D258" s="6"/>
    </row>
    <row r="259" spans="1:4" outlineLevel="1">
      <c r="A259" s="31">
        <v>40</v>
      </c>
      <c r="B259" s="31"/>
      <c r="C259" s="238" t="s">
        <v>571</v>
      </c>
      <c r="D259" s="6"/>
    </row>
    <row r="260" spans="1:4" outlineLevel="1">
      <c r="A260" s="31">
        <v>41</v>
      </c>
      <c r="B260" s="31"/>
      <c r="C260" s="238" t="s">
        <v>572</v>
      </c>
      <c r="D260" s="6"/>
    </row>
    <row r="261" spans="1:4" outlineLevel="1">
      <c r="A261" s="31">
        <v>42</v>
      </c>
      <c r="B261" s="31"/>
      <c r="C261" s="238" t="s">
        <v>573</v>
      </c>
      <c r="D261" s="6"/>
    </row>
    <row r="262" spans="1:4" outlineLevel="1">
      <c r="A262" s="31">
        <v>43</v>
      </c>
      <c r="B262" s="31"/>
      <c r="C262" s="238" t="s">
        <v>574</v>
      </c>
      <c r="D262" s="6"/>
    </row>
    <row r="263" spans="1:4" outlineLevel="1">
      <c r="A263" s="31">
        <v>44</v>
      </c>
      <c r="B263" s="31"/>
      <c r="C263" s="238" t="s">
        <v>575</v>
      </c>
      <c r="D263" s="6"/>
    </row>
    <row r="264" spans="1:4" outlineLevel="1">
      <c r="A264" s="31">
        <v>45</v>
      </c>
      <c r="B264" s="31"/>
      <c r="C264" s="238" t="s">
        <v>576</v>
      </c>
      <c r="D264" s="6"/>
    </row>
    <row r="265" spans="1:4" outlineLevel="1">
      <c r="A265" s="31">
        <v>46</v>
      </c>
      <c r="B265" s="31"/>
      <c r="C265" s="239" t="s">
        <v>577</v>
      </c>
      <c r="D265" s="6"/>
    </row>
    <row r="266" spans="1:4" outlineLevel="1">
      <c r="A266" s="31">
        <v>47</v>
      </c>
      <c r="B266" s="31"/>
      <c r="C266" s="237" t="s">
        <v>578</v>
      </c>
      <c r="D266" s="6"/>
    </row>
    <row r="267" spans="1:4" outlineLevel="1">
      <c r="A267" s="31">
        <v>48</v>
      </c>
      <c r="B267" s="31"/>
      <c r="C267" s="238" t="s">
        <v>579</v>
      </c>
      <c r="D267" s="6"/>
    </row>
    <row r="268" spans="1:4" outlineLevel="1">
      <c r="A268" s="31">
        <v>49</v>
      </c>
      <c r="B268" s="31"/>
      <c r="C268" s="238" t="s">
        <v>580</v>
      </c>
      <c r="D268" s="6"/>
    </row>
    <row r="269" spans="1:4" outlineLevel="1">
      <c r="A269" s="31">
        <v>50</v>
      </c>
      <c r="B269" s="31"/>
      <c r="C269" s="238" t="s">
        <v>581</v>
      </c>
      <c r="D269" s="6"/>
    </row>
    <row r="270" spans="1:4" outlineLevel="1">
      <c r="A270" s="31">
        <v>51</v>
      </c>
      <c r="B270" s="31"/>
      <c r="C270" s="238" t="s">
        <v>582</v>
      </c>
      <c r="D270" s="6"/>
    </row>
    <row r="271" spans="1:4" outlineLevel="1">
      <c r="A271" s="31">
        <v>52</v>
      </c>
      <c r="B271" s="31"/>
      <c r="C271" s="238" t="s">
        <v>583</v>
      </c>
      <c r="D271" s="6"/>
    </row>
    <row r="272" spans="1:4" outlineLevel="1">
      <c r="A272" s="31">
        <v>53</v>
      </c>
      <c r="B272" s="31"/>
      <c r="C272" s="238" t="s">
        <v>584</v>
      </c>
      <c r="D272" s="6"/>
    </row>
    <row r="273" spans="1:4" outlineLevel="1">
      <c r="A273" s="31">
        <v>54</v>
      </c>
      <c r="B273" s="31"/>
      <c r="C273" s="238" t="s">
        <v>585</v>
      </c>
      <c r="D273" s="6"/>
    </row>
    <row r="274" spans="1:4" outlineLevel="1">
      <c r="A274" s="31">
        <v>55</v>
      </c>
      <c r="B274" s="31"/>
      <c r="C274" s="239" t="s">
        <v>586</v>
      </c>
      <c r="D274" s="6"/>
    </row>
    <row r="275" spans="1:4" outlineLevel="1">
      <c r="A275" s="31">
        <v>56</v>
      </c>
      <c r="B275" s="31"/>
      <c r="C275" s="237" t="s">
        <v>587</v>
      </c>
      <c r="D275" s="6"/>
    </row>
    <row r="276" spans="1:4" outlineLevel="1">
      <c r="A276" s="31">
        <v>57</v>
      </c>
      <c r="B276" s="31"/>
      <c r="C276" s="238" t="s">
        <v>588</v>
      </c>
      <c r="D276" s="6"/>
    </row>
    <row r="277" spans="1:4" outlineLevel="1">
      <c r="A277" s="31">
        <v>58</v>
      </c>
      <c r="B277" s="31"/>
      <c r="C277" s="238" t="s">
        <v>589</v>
      </c>
      <c r="D277" s="6"/>
    </row>
    <row r="278" spans="1:4" outlineLevel="1">
      <c r="A278" s="31">
        <v>59</v>
      </c>
      <c r="B278" s="31"/>
      <c r="C278" s="238" t="s">
        <v>590</v>
      </c>
      <c r="D278" s="6"/>
    </row>
    <row r="279" spans="1:4" outlineLevel="1">
      <c r="A279" s="31">
        <v>60</v>
      </c>
      <c r="B279" s="31"/>
      <c r="C279" s="238" t="s">
        <v>591</v>
      </c>
      <c r="D279" s="6"/>
    </row>
    <row r="280" spans="1:4" outlineLevel="1">
      <c r="A280" s="31">
        <v>61</v>
      </c>
      <c r="B280" s="31"/>
      <c r="C280" s="238" t="s">
        <v>592</v>
      </c>
      <c r="D280" s="6"/>
    </row>
    <row r="281" spans="1:4" outlineLevel="1">
      <c r="A281" s="31">
        <v>62</v>
      </c>
      <c r="B281" s="31"/>
      <c r="C281" s="238" t="s">
        <v>593</v>
      </c>
      <c r="D281" s="6"/>
    </row>
    <row r="282" spans="1:4" outlineLevel="1">
      <c r="A282" s="31">
        <v>63</v>
      </c>
      <c r="B282" s="31"/>
      <c r="C282" s="238" t="s">
        <v>594</v>
      </c>
      <c r="D282" s="6"/>
    </row>
    <row r="283" spans="1:4" outlineLevel="1">
      <c r="A283" s="31">
        <v>64</v>
      </c>
      <c r="B283" s="31"/>
      <c r="C283" s="238" t="s">
        <v>595</v>
      </c>
      <c r="D283" s="6"/>
    </row>
    <row r="284" spans="1:4" outlineLevel="1">
      <c r="A284" s="31">
        <v>65</v>
      </c>
      <c r="B284" s="31"/>
      <c r="C284" s="238" t="s">
        <v>596</v>
      </c>
      <c r="D284" s="6"/>
    </row>
    <row r="285" spans="1:4" outlineLevel="1">
      <c r="A285" s="31">
        <v>66</v>
      </c>
      <c r="B285" s="31"/>
      <c r="C285" s="238" t="s">
        <v>597</v>
      </c>
      <c r="D285" s="6"/>
    </row>
    <row r="286" spans="1:4" outlineLevel="1">
      <c r="A286" s="31">
        <v>67</v>
      </c>
      <c r="B286" s="31"/>
      <c r="C286" s="237" t="s">
        <v>598</v>
      </c>
      <c r="D286" s="6"/>
    </row>
    <row r="287" spans="1:4" outlineLevel="1">
      <c r="A287" s="31">
        <v>68</v>
      </c>
      <c r="B287" s="31"/>
      <c r="C287" s="238" t="s">
        <v>599</v>
      </c>
      <c r="D287" s="6"/>
    </row>
    <row r="288" spans="1:4" outlineLevel="1">
      <c r="A288" s="31">
        <v>69</v>
      </c>
      <c r="B288" s="31"/>
      <c r="C288" s="238" t="s">
        <v>600</v>
      </c>
      <c r="D288" s="6"/>
    </row>
    <row r="289" spans="1:4" outlineLevel="1">
      <c r="A289" s="31">
        <v>70</v>
      </c>
      <c r="B289" s="31"/>
      <c r="C289" s="238" t="s">
        <v>601</v>
      </c>
      <c r="D289" s="6"/>
    </row>
    <row r="290" spans="1:4" outlineLevel="1">
      <c r="A290" s="31">
        <v>71</v>
      </c>
      <c r="B290" s="31"/>
      <c r="C290" s="238" t="s">
        <v>602</v>
      </c>
      <c r="D290" s="6"/>
    </row>
    <row r="291" spans="1:4" outlineLevel="1">
      <c r="A291" s="31">
        <v>72</v>
      </c>
      <c r="B291" s="31"/>
      <c r="C291" s="239" t="s">
        <v>691</v>
      </c>
      <c r="D291" s="6"/>
    </row>
    <row r="292" spans="1:4" outlineLevel="1">
      <c r="A292" s="31">
        <v>73</v>
      </c>
      <c r="B292" s="31"/>
      <c r="C292" s="237" t="s">
        <v>603</v>
      </c>
      <c r="D292" s="6"/>
    </row>
    <row r="293" spans="1:4" outlineLevel="1">
      <c r="A293" s="31">
        <v>74</v>
      </c>
      <c r="B293" s="31"/>
      <c r="C293" s="238" t="s">
        <v>604</v>
      </c>
      <c r="D293" s="6"/>
    </row>
    <row r="294" spans="1:4" outlineLevel="1">
      <c r="A294" s="31">
        <v>75</v>
      </c>
      <c r="B294" s="31"/>
      <c r="C294" s="238" t="s">
        <v>605</v>
      </c>
      <c r="D294" s="6"/>
    </row>
    <row r="295" spans="1:4" outlineLevel="1">
      <c r="A295" s="31">
        <v>76</v>
      </c>
      <c r="B295" s="31"/>
      <c r="C295" s="238" t="s">
        <v>606</v>
      </c>
      <c r="D295" s="6"/>
    </row>
    <row r="296" spans="1:4" outlineLevel="1">
      <c r="A296" s="31">
        <v>77</v>
      </c>
      <c r="B296" s="31"/>
      <c r="C296" s="238" t="s">
        <v>607</v>
      </c>
      <c r="D296" s="6"/>
    </row>
    <row r="297" spans="1:4" outlineLevel="1">
      <c r="A297" s="31">
        <v>78</v>
      </c>
      <c r="B297" s="31"/>
      <c r="C297" s="238" t="s">
        <v>608</v>
      </c>
      <c r="D297" s="6"/>
    </row>
    <row r="298" spans="1:4" outlineLevel="1">
      <c r="A298" s="31">
        <v>79</v>
      </c>
      <c r="B298" s="31"/>
      <c r="C298" s="238" t="s">
        <v>609</v>
      </c>
      <c r="D298" s="6"/>
    </row>
    <row r="299" spans="1:4" outlineLevel="1">
      <c r="A299" s="31">
        <v>80</v>
      </c>
      <c r="B299" s="31"/>
      <c r="C299" s="239" t="s">
        <v>610</v>
      </c>
      <c r="D299" s="6"/>
    </row>
    <row r="300" spans="1:4" outlineLevel="1">
      <c r="A300" s="31">
        <v>81</v>
      </c>
      <c r="B300" s="31"/>
      <c r="C300" s="237" t="s">
        <v>611</v>
      </c>
      <c r="D300" s="6"/>
    </row>
    <row r="301" spans="1:4" outlineLevel="1">
      <c r="A301" s="31">
        <v>82</v>
      </c>
      <c r="B301" s="31"/>
      <c r="C301" s="238" t="s">
        <v>612</v>
      </c>
      <c r="D301" s="6"/>
    </row>
    <row r="302" spans="1:4" outlineLevel="1">
      <c r="A302" s="31">
        <v>83</v>
      </c>
      <c r="B302" s="31"/>
      <c r="C302" s="238" t="s">
        <v>613</v>
      </c>
      <c r="D302" s="6"/>
    </row>
    <row r="303" spans="1:4" outlineLevel="1">
      <c r="A303" s="31">
        <v>84</v>
      </c>
      <c r="B303" s="31"/>
      <c r="C303" s="238" t="s">
        <v>614</v>
      </c>
      <c r="D303" s="6"/>
    </row>
    <row r="304" spans="1:4" outlineLevel="1">
      <c r="A304" s="31">
        <v>85</v>
      </c>
      <c r="B304" s="31"/>
      <c r="C304" s="238" t="s">
        <v>615</v>
      </c>
      <c r="D304" s="6"/>
    </row>
    <row r="305" spans="1:4" outlineLevel="1">
      <c r="A305" s="31">
        <v>86</v>
      </c>
      <c r="B305" s="31"/>
      <c r="C305" s="238" t="s">
        <v>616</v>
      </c>
      <c r="D305" s="6"/>
    </row>
    <row r="306" spans="1:4" outlineLevel="1">
      <c r="A306" s="31">
        <v>87</v>
      </c>
      <c r="B306" s="31"/>
      <c r="C306" s="239" t="s">
        <v>617</v>
      </c>
      <c r="D306" s="6"/>
    </row>
    <row r="307" spans="1:4" outlineLevel="1">
      <c r="A307" s="31">
        <v>88</v>
      </c>
      <c r="B307" s="31"/>
      <c r="C307" s="237" t="s">
        <v>618</v>
      </c>
      <c r="D307" s="6"/>
    </row>
    <row r="308" spans="1:4" outlineLevel="1">
      <c r="A308" s="31">
        <v>89</v>
      </c>
      <c r="B308" s="31"/>
      <c r="C308" s="238" t="s">
        <v>619</v>
      </c>
      <c r="D308" s="6"/>
    </row>
    <row r="309" spans="1:4" outlineLevel="1">
      <c r="A309" s="31">
        <v>90</v>
      </c>
      <c r="B309" s="31"/>
      <c r="C309" s="238" t="s">
        <v>620</v>
      </c>
      <c r="D309" s="6"/>
    </row>
    <row r="310" spans="1:4" outlineLevel="1">
      <c r="A310" s="31">
        <v>91</v>
      </c>
      <c r="B310" s="31"/>
      <c r="C310" s="238" t="s">
        <v>621</v>
      </c>
      <c r="D310" s="6"/>
    </row>
    <row r="311" spans="1:4" outlineLevel="1">
      <c r="A311" s="31">
        <v>92</v>
      </c>
      <c r="B311" s="31"/>
      <c r="C311" s="237" t="s">
        <v>622</v>
      </c>
      <c r="D311" s="6"/>
    </row>
    <row r="312" spans="1:4" outlineLevel="1">
      <c r="A312" s="31">
        <v>93</v>
      </c>
      <c r="B312" s="31"/>
      <c r="C312" s="238" t="s">
        <v>623</v>
      </c>
      <c r="D312" s="6"/>
    </row>
    <row r="313" spans="1:4" outlineLevel="1">
      <c r="A313" s="31">
        <v>94</v>
      </c>
      <c r="B313" s="31"/>
      <c r="C313" s="238" t="s">
        <v>624</v>
      </c>
      <c r="D313" s="6"/>
    </row>
    <row r="314" spans="1:4" outlineLevel="1">
      <c r="A314" s="31">
        <v>95</v>
      </c>
      <c r="B314" s="31"/>
      <c r="C314" s="238" t="s">
        <v>72</v>
      </c>
      <c r="D314" s="6"/>
    </row>
    <row r="315" spans="1:4" outlineLevel="1">
      <c r="A315" s="31">
        <v>96</v>
      </c>
      <c r="B315" s="31"/>
      <c r="C315" s="238" t="s">
        <v>71</v>
      </c>
      <c r="D315" s="6"/>
    </row>
    <row r="316" spans="1:4" outlineLevel="1">
      <c r="A316" s="31">
        <v>97</v>
      </c>
      <c r="B316" s="31"/>
      <c r="C316" s="238" t="s">
        <v>625</v>
      </c>
      <c r="D316" s="6"/>
    </row>
    <row r="317" spans="1:4" outlineLevel="1">
      <c r="A317" s="31">
        <v>98</v>
      </c>
      <c r="B317" s="31"/>
      <c r="C317" s="238" t="s">
        <v>626</v>
      </c>
      <c r="D317" s="6"/>
    </row>
    <row r="318" spans="1:4" outlineLevel="1">
      <c r="A318" s="31">
        <v>99</v>
      </c>
      <c r="B318" s="31"/>
      <c r="C318" s="238" t="s">
        <v>627</v>
      </c>
      <c r="D318" s="6"/>
    </row>
    <row r="319" spans="1:4" outlineLevel="1">
      <c r="A319" s="31">
        <v>100</v>
      </c>
      <c r="B319" s="31"/>
      <c r="C319" s="238" t="s">
        <v>628</v>
      </c>
      <c r="D319" s="6"/>
    </row>
    <row r="320" spans="1:4" outlineLevel="1">
      <c r="A320" s="31">
        <v>101</v>
      </c>
      <c r="B320" s="31"/>
      <c r="C320" s="238" t="s">
        <v>629</v>
      </c>
      <c r="D320" s="6"/>
    </row>
    <row r="321" spans="1:4" outlineLevel="1">
      <c r="A321" s="31">
        <v>102</v>
      </c>
      <c r="B321" s="31"/>
      <c r="C321" s="238" t="s">
        <v>630</v>
      </c>
      <c r="D321" s="6"/>
    </row>
    <row r="322" spans="1:4" outlineLevel="1">
      <c r="A322" s="31">
        <v>103</v>
      </c>
      <c r="B322" s="31"/>
      <c r="C322" s="238" t="s">
        <v>631</v>
      </c>
      <c r="D322" s="6"/>
    </row>
    <row r="323" spans="1:4" outlineLevel="1">
      <c r="A323" s="31">
        <v>104</v>
      </c>
      <c r="B323" s="31"/>
      <c r="C323" s="238" t="s">
        <v>632</v>
      </c>
      <c r="D323" s="6"/>
    </row>
    <row r="324" spans="1:4" outlineLevel="1">
      <c r="A324" s="31">
        <v>105</v>
      </c>
      <c r="B324" s="31"/>
      <c r="C324" s="238" t="s">
        <v>633</v>
      </c>
      <c r="D324" s="6"/>
    </row>
    <row r="325" spans="1:4" outlineLevel="1">
      <c r="A325" s="31">
        <v>106</v>
      </c>
      <c r="B325" s="31"/>
      <c r="C325" s="238" t="s">
        <v>634</v>
      </c>
      <c r="D325" s="6"/>
    </row>
    <row r="326" spans="1:4" outlineLevel="1">
      <c r="A326" s="31">
        <v>107</v>
      </c>
      <c r="B326" s="31"/>
      <c r="C326" s="238" t="s">
        <v>635</v>
      </c>
      <c r="D326" s="6"/>
    </row>
    <row r="327" spans="1:4" outlineLevel="1">
      <c r="A327" s="31">
        <v>108</v>
      </c>
      <c r="B327" s="31"/>
      <c r="C327" s="239" t="s">
        <v>636</v>
      </c>
      <c r="D327" s="6"/>
    </row>
    <row r="328" spans="1:4" outlineLevel="1">
      <c r="A328" s="31">
        <v>109</v>
      </c>
      <c r="B328" s="31"/>
      <c r="C328" s="237" t="s">
        <v>637</v>
      </c>
      <c r="D328" s="6"/>
    </row>
    <row r="329" spans="1:4" outlineLevel="1">
      <c r="A329" s="31">
        <v>110</v>
      </c>
      <c r="B329" s="31"/>
      <c r="C329" s="238" t="s">
        <v>638</v>
      </c>
      <c r="D329" s="6"/>
    </row>
    <row r="330" spans="1:4" outlineLevel="1">
      <c r="A330" s="31">
        <v>111</v>
      </c>
      <c r="B330" s="31"/>
      <c r="C330" s="238" t="s">
        <v>639</v>
      </c>
      <c r="D330" s="6"/>
    </row>
    <row r="331" spans="1:4" outlineLevel="1">
      <c r="A331" s="31">
        <v>112</v>
      </c>
      <c r="B331" s="31"/>
      <c r="C331" s="237" t="s">
        <v>640</v>
      </c>
      <c r="D331" s="6"/>
    </row>
    <row r="332" spans="1:4" outlineLevel="1">
      <c r="A332" s="31">
        <v>113</v>
      </c>
      <c r="B332" s="31"/>
      <c r="C332" s="237" t="s">
        <v>641</v>
      </c>
      <c r="D332" s="6"/>
    </row>
    <row r="333" spans="1:4" outlineLevel="1">
      <c r="A333" s="31">
        <v>114</v>
      </c>
      <c r="B333" s="31"/>
      <c r="C333" s="238" t="s">
        <v>642</v>
      </c>
    </row>
    <row r="334" spans="1:4" outlineLevel="1">
      <c r="A334" s="31">
        <v>115</v>
      </c>
      <c r="B334" s="31"/>
      <c r="C334" s="237" t="s">
        <v>643</v>
      </c>
    </row>
    <row r="335" spans="1:4" outlineLevel="1">
      <c r="A335" s="31">
        <v>116</v>
      </c>
      <c r="B335" s="31"/>
      <c r="C335" s="238" t="s">
        <v>644</v>
      </c>
    </row>
    <row r="336" spans="1:4" outlineLevel="1">
      <c r="A336" s="31">
        <v>117</v>
      </c>
      <c r="B336" s="31"/>
      <c r="C336" s="237" t="s">
        <v>568</v>
      </c>
    </row>
    <row r="337" spans="1:3" outlineLevel="1">
      <c r="A337" s="31">
        <v>118</v>
      </c>
      <c r="B337" s="31"/>
      <c r="C337" s="238" t="s">
        <v>645</v>
      </c>
    </row>
    <row r="338" spans="1:3" outlineLevel="1">
      <c r="A338" s="31">
        <v>119</v>
      </c>
      <c r="B338" s="31"/>
      <c r="C338" s="238" t="s">
        <v>646</v>
      </c>
    </row>
    <row r="339" spans="1:3" outlineLevel="1">
      <c r="A339" s="31">
        <v>120</v>
      </c>
      <c r="B339" s="31"/>
      <c r="C339" s="238" t="s">
        <v>647</v>
      </c>
    </row>
    <row r="340" spans="1:3" outlineLevel="1">
      <c r="A340" s="31">
        <v>121</v>
      </c>
      <c r="B340" s="31"/>
      <c r="C340" s="237" t="s">
        <v>648</v>
      </c>
    </row>
    <row r="341" spans="1:3" outlineLevel="1">
      <c r="A341" s="31">
        <v>122</v>
      </c>
      <c r="B341" s="31"/>
      <c r="C341" s="238" t="s">
        <v>559</v>
      </c>
    </row>
    <row r="342" spans="1:3" outlineLevel="1">
      <c r="A342" s="31">
        <v>123</v>
      </c>
      <c r="B342" s="31"/>
      <c r="C342" s="238" t="s">
        <v>70</v>
      </c>
    </row>
    <row r="343" spans="1:3" outlineLevel="1">
      <c r="A343" s="31">
        <v>124</v>
      </c>
      <c r="B343" s="31"/>
      <c r="C343" s="241" t="s">
        <v>649</v>
      </c>
    </row>
    <row r="344" spans="1:3" outlineLevel="1">
      <c r="A344" s="31">
        <v>125</v>
      </c>
      <c r="B344" s="31"/>
      <c r="C344" s="242" t="s">
        <v>650</v>
      </c>
    </row>
    <row r="345" spans="1:3" outlineLevel="1">
      <c r="A345" s="31">
        <v>126</v>
      </c>
      <c r="B345" s="31"/>
      <c r="C345" s="242" t="s">
        <v>651</v>
      </c>
    </row>
    <row r="346" spans="1:3" outlineLevel="1">
      <c r="A346" s="31">
        <v>127</v>
      </c>
      <c r="B346" s="31"/>
      <c r="C346" s="242" t="s">
        <v>652</v>
      </c>
    </row>
    <row r="347" spans="1:3" outlineLevel="1">
      <c r="A347" s="31">
        <v>128</v>
      </c>
      <c r="B347" s="31"/>
      <c r="C347" s="242" t="s">
        <v>653</v>
      </c>
    </row>
    <row r="348" spans="1:3" outlineLevel="1">
      <c r="A348" s="31">
        <v>129</v>
      </c>
      <c r="B348" s="31"/>
      <c r="C348" s="242" t="s">
        <v>654</v>
      </c>
    </row>
    <row r="349" spans="1:3" outlineLevel="1">
      <c r="A349" s="31">
        <v>130</v>
      </c>
      <c r="B349" s="31"/>
      <c r="C349" s="242" t="s">
        <v>655</v>
      </c>
    </row>
    <row r="350" spans="1:3" outlineLevel="1">
      <c r="A350" s="31">
        <v>131</v>
      </c>
      <c r="B350" s="31"/>
      <c r="C350" s="242" t="s">
        <v>656</v>
      </c>
    </row>
    <row r="351" spans="1:3" outlineLevel="1">
      <c r="A351" s="31">
        <v>132</v>
      </c>
      <c r="B351" s="31"/>
      <c r="C351" s="242" t="s">
        <v>657</v>
      </c>
    </row>
    <row r="352" spans="1:3" outlineLevel="1">
      <c r="A352" s="31">
        <v>133</v>
      </c>
      <c r="B352" s="31"/>
      <c r="C352" s="242" t="s">
        <v>658</v>
      </c>
    </row>
    <row r="353" spans="1:3" outlineLevel="1">
      <c r="A353" s="31">
        <v>134</v>
      </c>
      <c r="B353" s="31"/>
      <c r="C353" s="242" t="s">
        <v>659</v>
      </c>
    </row>
    <row r="354" spans="1:3" outlineLevel="1">
      <c r="A354" s="31">
        <v>135</v>
      </c>
      <c r="B354" s="31"/>
      <c r="C354" s="242" t="s">
        <v>660</v>
      </c>
    </row>
    <row r="355" spans="1:3" outlineLevel="1">
      <c r="A355" s="31">
        <v>136</v>
      </c>
      <c r="B355" s="31"/>
      <c r="C355" s="242" t="s">
        <v>661</v>
      </c>
    </row>
    <row r="356" spans="1:3" outlineLevel="1">
      <c r="A356" s="31">
        <v>137</v>
      </c>
      <c r="B356" s="31"/>
      <c r="C356" s="242" t="s">
        <v>662</v>
      </c>
    </row>
    <row r="357" spans="1:3" outlineLevel="1">
      <c r="A357" s="31">
        <v>138</v>
      </c>
      <c r="B357" s="31"/>
      <c r="C357" s="242" t="s">
        <v>663</v>
      </c>
    </row>
    <row r="358" spans="1:3" outlineLevel="1">
      <c r="A358" s="31">
        <v>139</v>
      </c>
      <c r="B358" s="31"/>
      <c r="C358" s="242" t="s">
        <v>664</v>
      </c>
    </row>
    <row r="359" spans="1:3" outlineLevel="1">
      <c r="A359" s="31">
        <v>140</v>
      </c>
      <c r="B359" s="31"/>
      <c r="C359" s="242" t="s">
        <v>665</v>
      </c>
    </row>
    <row r="360" spans="1:3" outlineLevel="1">
      <c r="A360" s="31">
        <v>141</v>
      </c>
      <c r="B360" s="31"/>
      <c r="C360" s="242" t="s">
        <v>666</v>
      </c>
    </row>
    <row r="361" spans="1:3" outlineLevel="1">
      <c r="A361" s="31">
        <v>142</v>
      </c>
      <c r="B361" s="31"/>
      <c r="C361" s="242" t="s">
        <v>667</v>
      </c>
    </row>
    <row r="362" spans="1:3" outlineLevel="1">
      <c r="A362" s="31">
        <v>143</v>
      </c>
      <c r="B362" s="31"/>
      <c r="C362" s="242" t="s">
        <v>668</v>
      </c>
    </row>
    <row r="363" spans="1:3" outlineLevel="1">
      <c r="A363" s="31">
        <v>144</v>
      </c>
      <c r="B363" s="31"/>
      <c r="C363" s="242" t="s">
        <v>669</v>
      </c>
    </row>
    <row r="364" spans="1:3">
      <c r="C364" s="242" t="s">
        <v>670</v>
      </c>
    </row>
    <row r="365" spans="1:3" ht="15">
      <c r="A365" s="9" t="s">
        <v>454</v>
      </c>
      <c r="B365" s="49" t="s">
        <v>503</v>
      </c>
      <c r="C365" s="242" t="s">
        <v>671</v>
      </c>
    </row>
    <row r="366" spans="1:3" outlineLevel="1">
      <c r="A366" s="477" t="s">
        <v>43</v>
      </c>
      <c r="B366" s="477"/>
      <c r="C366" s="243" t="s">
        <v>672</v>
      </c>
    </row>
    <row r="367" spans="1:3" outlineLevel="1">
      <c r="A367" s="29" t="s">
        <v>79</v>
      </c>
      <c r="B367" s="36" t="s">
        <v>504</v>
      </c>
      <c r="C367" s="238"/>
    </row>
    <row r="368" spans="1:3" outlineLevel="1">
      <c r="A368" s="31">
        <v>1</v>
      </c>
      <c r="B368" s="31"/>
      <c r="C368" s="241" t="s">
        <v>673</v>
      </c>
    </row>
    <row r="369" spans="1:3" outlineLevel="1">
      <c r="A369" s="31">
        <v>2</v>
      </c>
      <c r="B369" s="31"/>
      <c r="C369" s="242" t="s">
        <v>674</v>
      </c>
    </row>
    <row r="370" spans="1:3" outlineLevel="1">
      <c r="A370" s="31">
        <v>3</v>
      </c>
      <c r="B370" s="31"/>
      <c r="C370" s="242" t="s">
        <v>675</v>
      </c>
    </row>
    <row r="371" spans="1:3" outlineLevel="1">
      <c r="A371" s="31">
        <v>4</v>
      </c>
      <c r="B371" s="31"/>
      <c r="C371" s="242" t="s">
        <v>676</v>
      </c>
    </row>
    <row r="372" spans="1:3" outlineLevel="1">
      <c r="A372" s="31">
        <v>5</v>
      </c>
      <c r="B372" s="31"/>
      <c r="C372" s="242" t="s">
        <v>677</v>
      </c>
    </row>
    <row r="373" spans="1:3" outlineLevel="1">
      <c r="A373" s="31">
        <v>6</v>
      </c>
      <c r="B373" s="31"/>
      <c r="C373" s="242" t="s">
        <v>678</v>
      </c>
    </row>
    <row r="374" spans="1:3">
      <c r="C374" s="242" t="s">
        <v>679</v>
      </c>
    </row>
    <row r="375" spans="1:3" ht="15">
      <c r="A375" s="9" t="s">
        <v>454</v>
      </c>
      <c r="B375" s="49" t="s">
        <v>505</v>
      </c>
      <c r="C375" s="242" t="s">
        <v>680</v>
      </c>
    </row>
    <row r="376" spans="1:3" outlineLevel="1">
      <c r="A376" s="477" t="s">
        <v>43</v>
      </c>
      <c r="B376" s="477"/>
      <c r="C376" s="242" t="s">
        <v>681</v>
      </c>
    </row>
    <row r="377" spans="1:3" outlineLevel="1">
      <c r="A377" s="29" t="s">
        <v>79</v>
      </c>
      <c r="B377" s="36" t="s">
        <v>465</v>
      </c>
      <c r="C377" s="242" t="s">
        <v>682</v>
      </c>
    </row>
    <row r="378" spans="1:3" outlineLevel="1">
      <c r="A378" s="31">
        <v>1</v>
      </c>
      <c r="B378" s="31"/>
      <c r="C378" s="242" t="s">
        <v>683</v>
      </c>
    </row>
    <row r="379" spans="1:3">
      <c r="C379" s="242" t="s">
        <v>684</v>
      </c>
    </row>
    <row r="380" spans="1:3" ht="15">
      <c r="A380" s="9" t="s">
        <v>506</v>
      </c>
      <c r="B380" s="9" t="s">
        <v>507</v>
      </c>
      <c r="C380" s="243" t="s">
        <v>685</v>
      </c>
    </row>
    <row r="381" spans="1:3" s="7" customFormat="1" outlineLevel="1">
      <c r="A381" s="479" t="s">
        <v>43</v>
      </c>
      <c r="B381" s="480"/>
      <c r="C381" s="238"/>
    </row>
    <row r="382" spans="1:3" s="7" customFormat="1" outlineLevel="1">
      <c r="A382" s="3" t="s">
        <v>79</v>
      </c>
      <c r="B382" s="14" t="s">
        <v>508</v>
      </c>
      <c r="C382" s="241" t="s">
        <v>686</v>
      </c>
    </row>
    <row r="383" spans="1:3" outlineLevel="1">
      <c r="A383" s="15">
        <v>1</v>
      </c>
      <c r="B383" s="31" t="s">
        <v>509</v>
      </c>
      <c r="C383" s="242" t="s">
        <v>687</v>
      </c>
    </row>
    <row r="384" spans="1:3" outlineLevel="1">
      <c r="A384" s="15">
        <v>2</v>
      </c>
      <c r="B384" s="31" t="s">
        <v>510</v>
      </c>
      <c r="C384" s="242" t="s">
        <v>688</v>
      </c>
    </row>
    <row r="385" spans="1:3" outlineLevel="1">
      <c r="A385" s="15">
        <v>3</v>
      </c>
      <c r="B385" s="31" t="s">
        <v>511</v>
      </c>
      <c r="C385" s="243" t="s">
        <v>614</v>
      </c>
    </row>
    <row r="386" spans="1:3" outlineLevel="1">
      <c r="A386" s="15">
        <v>4</v>
      </c>
      <c r="B386" s="31" t="s">
        <v>512</v>
      </c>
      <c r="C386" s="238"/>
    </row>
    <row r="387" spans="1:3" outlineLevel="1">
      <c r="A387" s="15">
        <v>5</v>
      </c>
      <c r="B387" s="31" t="s">
        <v>513</v>
      </c>
      <c r="C387" s="241" t="s">
        <v>598</v>
      </c>
    </row>
    <row r="388" spans="1:3">
      <c r="C388" s="242" t="s">
        <v>689</v>
      </c>
    </row>
    <row r="389" spans="1:3" ht="15">
      <c r="A389" s="9" t="s">
        <v>347</v>
      </c>
      <c r="B389" s="9" t="s">
        <v>440</v>
      </c>
      <c r="C389" s="242" t="s">
        <v>599</v>
      </c>
    </row>
    <row r="390" spans="1:3" outlineLevel="1">
      <c r="A390" s="477" t="s">
        <v>43</v>
      </c>
      <c r="B390" s="477"/>
      <c r="C390" s="242" t="s">
        <v>690</v>
      </c>
    </row>
    <row r="391" spans="1:3" outlineLevel="1">
      <c r="A391" s="39" t="s">
        <v>79</v>
      </c>
      <c r="B391" s="40" t="s">
        <v>441</v>
      </c>
      <c r="C391" s="242" t="s">
        <v>602</v>
      </c>
    </row>
    <row r="392" spans="1:3" outlineLevel="1">
      <c r="A392" s="41">
        <v>0</v>
      </c>
      <c r="B392" s="1" t="s">
        <v>455</v>
      </c>
      <c r="C392" s="242" t="s">
        <v>601</v>
      </c>
    </row>
    <row r="393" spans="1:3" ht="25.5" outlineLevel="1">
      <c r="A393" s="41">
        <v>1</v>
      </c>
      <c r="B393" s="42" t="s">
        <v>442</v>
      </c>
      <c r="C393" s="243" t="s">
        <v>691</v>
      </c>
    </row>
    <row r="394" spans="1:3" ht="25.5" outlineLevel="1">
      <c r="A394" s="41">
        <v>2</v>
      </c>
      <c r="B394" s="42" t="s">
        <v>443</v>
      </c>
      <c r="C394" s="238"/>
    </row>
    <row r="395" spans="1:3" ht="25.5" outlineLevel="1">
      <c r="A395" s="41">
        <v>3</v>
      </c>
      <c r="B395" s="42" t="s">
        <v>444</v>
      </c>
      <c r="C395" s="241" t="s">
        <v>692</v>
      </c>
    </row>
    <row r="396" spans="1:3" ht="25.5" outlineLevel="1">
      <c r="A396" s="41">
        <v>4</v>
      </c>
      <c r="B396" s="42" t="s">
        <v>445</v>
      </c>
      <c r="C396" s="242" t="s">
        <v>73</v>
      </c>
    </row>
    <row r="397" spans="1:3" ht="25.5" outlineLevel="1">
      <c r="A397" s="41">
        <v>5</v>
      </c>
      <c r="B397" s="42" t="s">
        <v>446</v>
      </c>
      <c r="C397" s="242" t="s">
        <v>693</v>
      </c>
    </row>
    <row r="398" spans="1:3" ht="25.5" outlineLevel="1">
      <c r="A398" s="41">
        <v>6</v>
      </c>
      <c r="B398" s="42" t="s">
        <v>447</v>
      </c>
      <c r="C398" s="242" t="s">
        <v>618</v>
      </c>
    </row>
    <row r="399" spans="1:3" ht="25.5" outlineLevel="1">
      <c r="A399" s="41">
        <v>7</v>
      </c>
      <c r="B399" s="42" t="s">
        <v>448</v>
      </c>
      <c r="C399" s="243" t="s">
        <v>694</v>
      </c>
    </row>
    <row r="400" spans="1:3" ht="25.5" outlineLevel="1">
      <c r="A400" s="43">
        <v>8</v>
      </c>
      <c r="B400" s="42" t="s">
        <v>449</v>
      </c>
      <c r="C400" s="238"/>
    </row>
    <row r="401" spans="1:3">
      <c r="C401" s="241" t="s">
        <v>634</v>
      </c>
    </row>
    <row r="402" spans="1:3" ht="15">
      <c r="A402" s="9" t="s">
        <v>514</v>
      </c>
      <c r="B402" s="9" t="s">
        <v>515</v>
      </c>
      <c r="C402" s="242" t="s">
        <v>695</v>
      </c>
    </row>
    <row r="403" spans="1:3" s="7" customFormat="1" outlineLevel="1">
      <c r="A403" s="479" t="s">
        <v>43</v>
      </c>
      <c r="B403" s="480"/>
      <c r="C403" s="242" t="s">
        <v>636</v>
      </c>
    </row>
    <row r="404" spans="1:3" s="7" customFormat="1" outlineLevel="1">
      <c r="A404" s="3" t="s">
        <v>79</v>
      </c>
      <c r="B404" s="14" t="s">
        <v>516</v>
      </c>
      <c r="C404" s="242" t="s">
        <v>627</v>
      </c>
    </row>
    <row r="405" spans="1:3" outlineLevel="1">
      <c r="A405" s="15">
        <v>0</v>
      </c>
      <c r="B405" s="31" t="s">
        <v>517</v>
      </c>
      <c r="C405" s="242" t="s">
        <v>71</v>
      </c>
    </row>
    <row r="406" spans="1:3" outlineLevel="1">
      <c r="A406" s="15">
        <v>1</v>
      </c>
      <c r="B406" s="31" t="s">
        <v>518</v>
      </c>
      <c r="C406" s="242" t="s">
        <v>696</v>
      </c>
    </row>
    <row r="407" spans="1:3" outlineLevel="1">
      <c r="A407" s="15">
        <v>2</v>
      </c>
      <c r="B407" s="31" t="s">
        <v>519</v>
      </c>
      <c r="C407" s="242" t="s">
        <v>697</v>
      </c>
    </row>
    <row r="408" spans="1:3" outlineLevel="1">
      <c r="A408" s="15">
        <v>3</v>
      </c>
      <c r="B408" s="31" t="s">
        <v>520</v>
      </c>
      <c r="C408" s="242" t="s">
        <v>625</v>
      </c>
    </row>
    <row r="409" spans="1:3" outlineLevel="1">
      <c r="A409" s="15">
        <v>4</v>
      </c>
      <c r="B409" s="31" t="s">
        <v>521</v>
      </c>
      <c r="C409" s="242" t="s">
        <v>635</v>
      </c>
    </row>
    <row r="410" spans="1:3" outlineLevel="1">
      <c r="A410" s="15">
        <v>5</v>
      </c>
      <c r="B410" s="31" t="s">
        <v>522</v>
      </c>
      <c r="C410" s="242" t="s">
        <v>631</v>
      </c>
    </row>
    <row r="411" spans="1:3" outlineLevel="1">
      <c r="A411" s="15">
        <v>6</v>
      </c>
      <c r="B411" s="31" t="s">
        <v>523</v>
      </c>
      <c r="C411" s="242" t="s">
        <v>630</v>
      </c>
    </row>
    <row r="412" spans="1:3" outlineLevel="1">
      <c r="A412" s="15">
        <v>7</v>
      </c>
      <c r="B412" s="31" t="s">
        <v>510</v>
      </c>
      <c r="C412" s="242" t="s">
        <v>633</v>
      </c>
    </row>
    <row r="413" spans="1:3" outlineLevel="1">
      <c r="A413" s="15">
        <v>8</v>
      </c>
      <c r="B413" s="31" t="s">
        <v>524</v>
      </c>
      <c r="C413" s="242" t="s">
        <v>632</v>
      </c>
    </row>
    <row r="414" spans="1:3">
      <c r="C414" s="242" t="s">
        <v>628</v>
      </c>
    </row>
    <row r="415" spans="1:3" ht="15">
      <c r="A415" s="9" t="s">
        <v>347</v>
      </c>
      <c r="B415" s="49" t="s">
        <v>525</v>
      </c>
      <c r="C415" s="243" t="s">
        <v>72</v>
      </c>
    </row>
    <row r="416" spans="1:3" outlineLevel="1">
      <c r="A416" s="477" t="s">
        <v>43</v>
      </c>
      <c r="B416" s="477"/>
      <c r="C416" s="238"/>
    </row>
    <row r="417" spans="1:4" outlineLevel="1">
      <c r="A417" s="29" t="s">
        <v>79</v>
      </c>
      <c r="B417" s="36" t="s">
        <v>504</v>
      </c>
      <c r="C417" s="241" t="s">
        <v>639</v>
      </c>
    </row>
    <row r="418" spans="1:4" outlineLevel="1">
      <c r="A418" s="31">
        <v>1</v>
      </c>
      <c r="B418" s="31"/>
      <c r="C418" s="242" t="s">
        <v>638</v>
      </c>
    </row>
    <row r="419" spans="1:4" outlineLevel="1">
      <c r="A419" s="31">
        <v>2</v>
      </c>
      <c r="B419" s="31"/>
      <c r="C419" s="243" t="s">
        <v>637</v>
      </c>
    </row>
    <row r="420" spans="1:4" outlineLevel="1">
      <c r="C420" s="238"/>
    </row>
    <row r="421" spans="1:4" ht="15">
      <c r="A421" s="9" t="s">
        <v>191</v>
      </c>
      <c r="B421" s="9" t="s">
        <v>192</v>
      </c>
      <c r="C421" s="241" t="s">
        <v>698</v>
      </c>
    </row>
    <row r="422" spans="1:4" s="7" customFormat="1" outlineLevel="1">
      <c r="A422" s="479" t="s">
        <v>43</v>
      </c>
      <c r="B422" s="480"/>
      <c r="C422" s="242" t="s">
        <v>607</v>
      </c>
    </row>
    <row r="423" spans="1:4" s="7" customFormat="1" outlineLevel="1">
      <c r="A423" s="3" t="s">
        <v>79</v>
      </c>
      <c r="B423" s="14" t="s">
        <v>193</v>
      </c>
      <c r="C423" s="242" t="s">
        <v>699</v>
      </c>
      <c r="D423" s="29" t="s">
        <v>194</v>
      </c>
    </row>
    <row r="424" spans="1:4" outlineLevel="1">
      <c r="A424" s="15">
        <v>1</v>
      </c>
      <c r="B424" s="31" t="s">
        <v>195</v>
      </c>
      <c r="C424" s="243" t="s">
        <v>605</v>
      </c>
      <c r="D424" s="32" t="s">
        <v>196</v>
      </c>
    </row>
    <row r="425" spans="1:4" outlineLevel="1">
      <c r="A425" s="15">
        <v>2</v>
      </c>
      <c r="B425" s="31" t="s">
        <v>197</v>
      </c>
      <c r="C425" s="237" t="s">
        <v>700</v>
      </c>
      <c r="D425" s="32" t="s">
        <v>198</v>
      </c>
    </row>
    <row r="426" spans="1:4" outlineLevel="1">
      <c r="A426" s="15">
        <v>3</v>
      </c>
      <c r="B426" s="31" t="s">
        <v>199</v>
      </c>
      <c r="C426" s="32" t="s">
        <v>200</v>
      </c>
    </row>
    <row r="427" spans="1:4" outlineLevel="1">
      <c r="A427" s="15">
        <v>4</v>
      </c>
      <c r="B427" s="31" t="s">
        <v>201</v>
      </c>
      <c r="C427" s="32" t="s">
        <v>202</v>
      </c>
    </row>
    <row r="428" spans="1:4" outlineLevel="1">
      <c r="A428" s="15">
        <v>5</v>
      </c>
      <c r="B428" s="31" t="s">
        <v>203</v>
      </c>
      <c r="C428" s="238" t="s">
        <v>701</v>
      </c>
      <c r="D428" s="32" t="s">
        <v>204</v>
      </c>
    </row>
    <row r="429" spans="1:4" outlineLevel="1">
      <c r="A429" s="15">
        <v>6</v>
      </c>
      <c r="B429" s="31" t="s">
        <v>205</v>
      </c>
      <c r="C429" s="238" t="s">
        <v>702</v>
      </c>
      <c r="D429" s="32" t="s">
        <v>206</v>
      </c>
    </row>
    <row r="430" spans="1:4" ht="25.5" outlineLevel="1">
      <c r="A430" s="15">
        <v>7</v>
      </c>
      <c r="B430" s="31" t="s">
        <v>207</v>
      </c>
      <c r="C430" s="239" t="s">
        <v>703</v>
      </c>
      <c r="D430" s="32" t="s">
        <v>208</v>
      </c>
    </row>
    <row r="431" spans="1:4" outlineLevel="1">
      <c r="A431" s="15">
        <v>8</v>
      </c>
      <c r="B431" s="31" t="s">
        <v>209</v>
      </c>
      <c r="C431" s="32" t="s">
        <v>210</v>
      </c>
    </row>
    <row r="432" spans="1:4" outlineLevel="1">
      <c r="A432" s="15">
        <v>9</v>
      </c>
      <c r="B432" s="31" t="s">
        <v>211</v>
      </c>
      <c r="C432" s="32" t="s">
        <v>212</v>
      </c>
    </row>
    <row r="433" spans="1:3" outlineLevel="1">
      <c r="A433" s="15">
        <v>10</v>
      </c>
      <c r="B433" s="31" t="s">
        <v>213</v>
      </c>
      <c r="C433" s="32" t="s">
        <v>214</v>
      </c>
    </row>
    <row r="434" spans="1:3" outlineLevel="1">
      <c r="A434" s="15">
        <v>11</v>
      </c>
      <c r="B434" s="31" t="s">
        <v>215</v>
      </c>
      <c r="C434" s="32" t="s">
        <v>216</v>
      </c>
    </row>
    <row r="435" spans="1:3" outlineLevel="1">
      <c r="A435" s="15">
        <v>12</v>
      </c>
      <c r="B435" s="31" t="s">
        <v>217</v>
      </c>
      <c r="C435" s="32" t="s">
        <v>218</v>
      </c>
    </row>
    <row r="436" spans="1:3" outlineLevel="1">
      <c r="A436" s="15">
        <v>13</v>
      </c>
      <c r="B436" s="31" t="s">
        <v>219</v>
      </c>
      <c r="C436" s="32" t="s">
        <v>220</v>
      </c>
    </row>
    <row r="437" spans="1:3" outlineLevel="1">
      <c r="A437" s="15">
        <v>14</v>
      </c>
      <c r="B437" s="31" t="s">
        <v>221</v>
      </c>
      <c r="C437" s="32" t="s">
        <v>222</v>
      </c>
    </row>
    <row r="438" spans="1:3" ht="25.5" outlineLevel="1">
      <c r="A438" s="15">
        <v>15</v>
      </c>
      <c r="B438" s="31" t="s">
        <v>223</v>
      </c>
      <c r="C438" s="32" t="s">
        <v>224</v>
      </c>
    </row>
    <row r="439" spans="1:3" outlineLevel="1">
      <c r="A439" s="15">
        <v>16</v>
      </c>
      <c r="B439" s="31" t="s">
        <v>225</v>
      </c>
      <c r="C439" s="32" t="s">
        <v>226</v>
      </c>
    </row>
    <row r="440" spans="1:3" outlineLevel="1">
      <c r="A440" s="15" t="s">
        <v>227</v>
      </c>
      <c r="B440" s="31" t="s">
        <v>228</v>
      </c>
      <c r="C440" s="32" t="s">
        <v>229</v>
      </c>
    </row>
    <row r="441" spans="1:3">
      <c r="C441" s="29" t="s">
        <v>78</v>
      </c>
    </row>
    <row r="442" spans="1:3" customFormat="1" ht="15">
      <c r="A442" s="9" t="s">
        <v>347</v>
      </c>
      <c r="B442" s="9" t="s">
        <v>430</v>
      </c>
      <c r="C442" s="34" t="s">
        <v>427</v>
      </c>
    </row>
    <row r="443" spans="1:3" customFormat="1" outlineLevel="1">
      <c r="A443" s="477" t="s">
        <v>43</v>
      </c>
      <c r="B443" s="477"/>
      <c r="C443" s="31"/>
    </row>
    <row r="444" spans="1:3" customFormat="1" outlineLevel="1">
      <c r="A444" s="29" t="s">
        <v>79</v>
      </c>
      <c r="B444" s="34" t="s">
        <v>431</v>
      </c>
      <c r="C444" s="31"/>
    </row>
    <row r="445" spans="1:3" customFormat="1" outlineLevel="1">
      <c r="A445" s="32">
        <v>0</v>
      </c>
      <c r="B445" s="32" t="s">
        <v>432</v>
      </c>
      <c r="C445" s="31"/>
    </row>
    <row r="446" spans="1:3" customFormat="1" ht="51" outlineLevel="1">
      <c r="A446" s="32">
        <v>1</v>
      </c>
      <c r="B446" s="32" t="s">
        <v>433</v>
      </c>
      <c r="C446" s="1"/>
    </row>
    <row r="447" spans="1:3" customFormat="1" ht="38.25" outlineLevel="1">
      <c r="A447" s="32">
        <v>2</v>
      </c>
      <c r="B447" s="32" t="s">
        <v>434</v>
      </c>
      <c r="C447" s="1"/>
    </row>
    <row r="448" spans="1:3" customFormat="1" ht="51" outlineLevel="1">
      <c r="A448" s="32">
        <v>3</v>
      </c>
      <c r="B448" s="32" t="s">
        <v>435</v>
      </c>
      <c r="C448" s="1"/>
    </row>
    <row r="449" spans="1:4" customFormat="1" ht="51" outlineLevel="1">
      <c r="A449" s="32">
        <v>4</v>
      </c>
      <c r="B449" s="32" t="s">
        <v>436</v>
      </c>
      <c r="C449" s="1"/>
    </row>
    <row r="450" spans="1:4" customFormat="1" ht="51" outlineLevel="1">
      <c r="A450" s="32">
        <v>5</v>
      </c>
      <c r="B450" s="32" t="s">
        <v>437</v>
      </c>
      <c r="C450" s="1"/>
    </row>
    <row r="451" spans="1:4" customFormat="1" ht="76.5" outlineLevel="1">
      <c r="A451" s="32">
        <v>6</v>
      </c>
      <c r="B451" s="32" t="s">
        <v>438</v>
      </c>
      <c r="C451" s="1"/>
    </row>
    <row r="452" spans="1:4" customFormat="1" ht="51" outlineLevel="1">
      <c r="A452" s="32">
        <v>7</v>
      </c>
      <c r="B452" s="32" t="s">
        <v>439</v>
      </c>
      <c r="C452" s="1"/>
    </row>
    <row r="453" spans="1:4" customFormat="1">
      <c r="A453" s="6"/>
      <c r="B453" s="6"/>
      <c r="C453" s="1"/>
    </row>
    <row r="454" spans="1:4" ht="15">
      <c r="A454" s="9" t="s">
        <v>347</v>
      </c>
      <c r="B454" s="9" t="s">
        <v>425</v>
      </c>
    </row>
    <row r="455" spans="1:4" outlineLevel="1">
      <c r="A455" s="477" t="s">
        <v>43</v>
      </c>
      <c r="B455" s="477"/>
    </row>
    <row r="456" spans="1:4" outlineLevel="1">
      <c r="A456" s="29" t="s">
        <v>79</v>
      </c>
      <c r="B456" s="34" t="s">
        <v>426</v>
      </c>
    </row>
    <row r="457" spans="1:4" outlineLevel="1">
      <c r="A457" s="31">
        <v>1</v>
      </c>
      <c r="B457" s="31" t="s">
        <v>428</v>
      </c>
    </row>
    <row r="458" spans="1:4" outlineLevel="1">
      <c r="A458" s="31">
        <v>2</v>
      </c>
      <c r="B458" s="31" t="s">
        <v>429</v>
      </c>
    </row>
    <row r="459" spans="1:4" outlineLevel="1">
      <c r="A459" s="31">
        <v>3</v>
      </c>
      <c r="B459" s="31"/>
    </row>
    <row r="462" spans="1:4" outlineLevel="1">
      <c r="A462" s="29" t="s">
        <v>79</v>
      </c>
      <c r="B462" s="29" t="s">
        <v>735</v>
      </c>
      <c r="C462" s="29" t="s">
        <v>30</v>
      </c>
      <c r="D462" s="29" t="s">
        <v>754</v>
      </c>
    </row>
    <row r="463" spans="1:4" outlineLevel="1">
      <c r="A463" s="31">
        <v>1</v>
      </c>
      <c r="B463" s="31" t="s">
        <v>736</v>
      </c>
      <c r="C463" s="31" t="s">
        <v>755</v>
      </c>
      <c r="D463" s="31"/>
    </row>
    <row r="464" spans="1:4" outlineLevel="1">
      <c r="A464" s="31">
        <v>2</v>
      </c>
      <c r="B464" s="31" t="s">
        <v>737</v>
      </c>
      <c r="C464" s="31" t="s">
        <v>756</v>
      </c>
      <c r="D464" s="31" t="s">
        <v>757</v>
      </c>
    </row>
    <row r="465" spans="1:4" outlineLevel="1">
      <c r="A465" s="31">
        <v>3</v>
      </c>
      <c r="B465" s="31" t="s">
        <v>738</v>
      </c>
      <c r="C465" s="31" t="s">
        <v>758</v>
      </c>
      <c r="D465" s="31"/>
    </row>
    <row r="466" spans="1:4" outlineLevel="1">
      <c r="A466" s="31">
        <v>4</v>
      </c>
      <c r="B466" s="31" t="s">
        <v>739</v>
      </c>
      <c r="C466" s="31" t="s">
        <v>759</v>
      </c>
      <c r="D466" s="31"/>
    </row>
    <row r="467" spans="1:4" outlineLevel="1">
      <c r="A467" s="31">
        <v>5</v>
      </c>
      <c r="B467" s="31" t="s">
        <v>740</v>
      </c>
      <c r="C467" s="31" t="s">
        <v>760</v>
      </c>
      <c r="D467" s="31" t="s">
        <v>761</v>
      </c>
    </row>
    <row r="468" spans="1:4" outlineLevel="1">
      <c r="A468" s="31">
        <v>6</v>
      </c>
      <c r="B468" s="31" t="s">
        <v>741</v>
      </c>
      <c r="C468" s="31" t="s">
        <v>762</v>
      </c>
      <c r="D468" s="31"/>
    </row>
    <row r="469" spans="1:4" outlineLevel="1">
      <c r="A469" s="31">
        <v>7</v>
      </c>
      <c r="B469" s="31" t="s">
        <v>742</v>
      </c>
      <c r="C469" s="31" t="s">
        <v>763</v>
      </c>
      <c r="D469" s="31"/>
    </row>
    <row r="470" spans="1:4" outlineLevel="1">
      <c r="A470" s="31">
        <v>8</v>
      </c>
      <c r="B470" s="31" t="s">
        <v>743</v>
      </c>
      <c r="C470" s="31" t="s">
        <v>764</v>
      </c>
      <c r="D470" s="31" t="s">
        <v>765</v>
      </c>
    </row>
    <row r="471" spans="1:4" outlineLevel="1">
      <c r="A471" s="31">
        <v>9</v>
      </c>
      <c r="B471" s="31" t="s">
        <v>744</v>
      </c>
      <c r="C471" s="31" t="s">
        <v>766</v>
      </c>
      <c r="D471" s="31"/>
    </row>
    <row r="472" spans="1:4" outlineLevel="1">
      <c r="A472" s="31">
        <v>10</v>
      </c>
      <c r="B472" s="31" t="s">
        <v>745</v>
      </c>
      <c r="C472" s="31" t="s">
        <v>767</v>
      </c>
      <c r="D472" s="31" t="s">
        <v>768</v>
      </c>
    </row>
    <row r="473" spans="1:4" outlineLevel="1">
      <c r="A473" s="31">
        <v>11</v>
      </c>
      <c r="B473" s="31" t="s">
        <v>746</v>
      </c>
      <c r="C473" s="31" t="s">
        <v>769</v>
      </c>
      <c r="D473" s="31"/>
    </row>
    <row r="474" spans="1:4" outlineLevel="1">
      <c r="A474" s="31">
        <v>12</v>
      </c>
      <c r="B474" s="31" t="s">
        <v>747</v>
      </c>
      <c r="C474" s="31" t="s">
        <v>770</v>
      </c>
      <c r="D474" s="31"/>
    </row>
    <row r="475" spans="1:4" outlineLevel="1">
      <c r="A475" s="31">
        <v>13</v>
      </c>
      <c r="B475" s="31" t="s">
        <v>748</v>
      </c>
      <c r="C475" s="31" t="s">
        <v>771</v>
      </c>
      <c r="D475" s="31"/>
    </row>
    <row r="476" spans="1:4" outlineLevel="1">
      <c r="A476" s="31">
        <v>14</v>
      </c>
      <c r="B476" s="31" t="s">
        <v>749</v>
      </c>
      <c r="C476" s="31" t="s">
        <v>772</v>
      </c>
      <c r="D476" s="31"/>
    </row>
    <row r="477" spans="1:4" outlineLevel="1">
      <c r="A477" s="31">
        <v>15</v>
      </c>
      <c r="B477" s="31" t="s">
        <v>750</v>
      </c>
      <c r="C477" s="31" t="s">
        <v>773</v>
      </c>
      <c r="D477" s="31"/>
    </row>
    <row r="478" spans="1:4" outlineLevel="1">
      <c r="A478" s="31">
        <v>16</v>
      </c>
      <c r="B478" s="31" t="s">
        <v>751</v>
      </c>
      <c r="C478" s="31" t="s">
        <v>774</v>
      </c>
      <c r="D478" s="31" t="s">
        <v>775</v>
      </c>
    </row>
    <row r="479" spans="1:4" outlineLevel="1">
      <c r="A479" s="31">
        <v>17</v>
      </c>
      <c r="B479" s="31" t="s">
        <v>752</v>
      </c>
      <c r="C479" s="31" t="s">
        <v>776</v>
      </c>
      <c r="D479" s="31"/>
    </row>
    <row r="480" spans="1:4" outlineLevel="1">
      <c r="A480" s="31">
        <v>18</v>
      </c>
      <c r="B480" s="31" t="s">
        <v>753</v>
      </c>
      <c r="C480" s="31" t="s">
        <v>777</v>
      </c>
      <c r="D480" s="31"/>
    </row>
    <row r="483" spans="1:4">
      <c r="A483" s="29"/>
      <c r="B483" s="29" t="s">
        <v>778</v>
      </c>
      <c r="C483" s="29"/>
      <c r="D483" s="29"/>
    </row>
    <row r="484" spans="1:4">
      <c r="A484" s="29"/>
      <c r="B484" s="29" t="s">
        <v>715</v>
      </c>
      <c r="C484" s="29" t="s">
        <v>30</v>
      </c>
      <c r="D484" s="29" t="s">
        <v>779</v>
      </c>
    </row>
    <row r="485" spans="1:4">
      <c r="A485" s="31">
        <v>1</v>
      </c>
      <c r="B485" s="31" t="s">
        <v>780</v>
      </c>
      <c r="C485" s="31" t="s">
        <v>781</v>
      </c>
      <c r="D485" s="31">
        <v>19115</v>
      </c>
    </row>
    <row r="486" spans="1:4">
      <c r="A486" s="31">
        <v>2</v>
      </c>
      <c r="B486" s="31" t="s">
        <v>782</v>
      </c>
      <c r="C486" s="31" t="s">
        <v>783</v>
      </c>
      <c r="D486" s="31">
        <v>19115</v>
      </c>
    </row>
    <row r="487" spans="1:4">
      <c r="A487" s="31">
        <v>3</v>
      </c>
      <c r="B487" s="31" t="s">
        <v>784</v>
      </c>
      <c r="C487" s="31" t="s">
        <v>785</v>
      </c>
      <c r="D487" s="31">
        <v>19115</v>
      </c>
    </row>
    <row r="488" spans="1:4">
      <c r="A488" s="31">
        <v>4</v>
      </c>
      <c r="B488" s="31" t="s">
        <v>786</v>
      </c>
      <c r="C488" s="31" t="s">
        <v>787</v>
      </c>
      <c r="D488" s="31">
        <v>19115</v>
      </c>
    </row>
    <row r="489" spans="1:4">
      <c r="A489" s="31">
        <v>5</v>
      </c>
      <c r="B489" s="31" t="s">
        <v>788</v>
      </c>
      <c r="C489" s="31" t="s">
        <v>789</v>
      </c>
      <c r="D489" s="31">
        <v>19115</v>
      </c>
    </row>
    <row r="490" spans="1:4">
      <c r="A490" s="31">
        <v>6</v>
      </c>
      <c r="B490" s="31" t="s">
        <v>790</v>
      </c>
      <c r="C490" s="31" t="s">
        <v>791</v>
      </c>
      <c r="D490" s="31">
        <v>19115</v>
      </c>
    </row>
    <row r="491" spans="1:4">
      <c r="A491" s="31">
        <v>7</v>
      </c>
      <c r="B491" s="31" t="s">
        <v>792</v>
      </c>
      <c r="C491" s="31" t="s">
        <v>793</v>
      </c>
      <c r="D491" s="31">
        <v>19115</v>
      </c>
    </row>
    <row r="492" spans="1:4">
      <c r="A492" s="31">
        <v>8</v>
      </c>
      <c r="B492" s="31" t="s">
        <v>794</v>
      </c>
      <c r="C492" s="31" t="s">
        <v>795</v>
      </c>
      <c r="D492" s="31">
        <v>19115</v>
      </c>
    </row>
    <row r="493" spans="1:4">
      <c r="A493" s="31">
        <v>9</v>
      </c>
      <c r="B493" s="31" t="s">
        <v>796</v>
      </c>
      <c r="C493" s="31" t="s">
        <v>797</v>
      </c>
      <c r="D493" s="31">
        <v>19115</v>
      </c>
    </row>
    <row r="494" spans="1:4">
      <c r="A494" s="31">
        <v>10</v>
      </c>
      <c r="B494" s="31" t="s">
        <v>798</v>
      </c>
      <c r="C494" s="31" t="s">
        <v>799</v>
      </c>
      <c r="D494" s="31">
        <v>19115</v>
      </c>
    </row>
    <row r="495" spans="1:4">
      <c r="A495" s="31">
        <v>11</v>
      </c>
      <c r="B495" s="31" t="s">
        <v>800</v>
      </c>
      <c r="C495" s="31" t="s">
        <v>801</v>
      </c>
      <c r="D495" s="31">
        <v>19115</v>
      </c>
    </row>
    <row r="496" spans="1:4">
      <c r="A496" s="31">
        <v>12</v>
      </c>
      <c r="B496" s="31" t="s">
        <v>802</v>
      </c>
      <c r="C496" s="31" t="s">
        <v>803</v>
      </c>
      <c r="D496" s="31">
        <v>19115</v>
      </c>
    </row>
    <row r="497" spans="1:5">
      <c r="A497" s="31">
        <v>13</v>
      </c>
      <c r="B497" s="31" t="s">
        <v>804</v>
      </c>
      <c r="C497" s="31" t="s">
        <v>805</v>
      </c>
      <c r="D497" s="31">
        <v>19115</v>
      </c>
    </row>
    <row r="498" spans="1:5">
      <c r="A498" s="31">
        <v>14</v>
      </c>
      <c r="B498" s="31" t="s">
        <v>806</v>
      </c>
      <c r="C498" s="31" t="s">
        <v>807</v>
      </c>
      <c r="D498" s="31">
        <v>19115</v>
      </c>
    </row>
    <row r="499" spans="1:5">
      <c r="A499" s="31">
        <v>15</v>
      </c>
      <c r="B499" s="31" t="s">
        <v>808</v>
      </c>
      <c r="C499" s="31" t="s">
        <v>809</v>
      </c>
      <c r="D499" s="31" t="s">
        <v>810</v>
      </c>
    </row>
    <row r="500" spans="1:5">
      <c r="A500" s="31">
        <v>16</v>
      </c>
      <c r="B500" s="31" t="s">
        <v>811</v>
      </c>
      <c r="C500" s="31" t="s">
        <v>812</v>
      </c>
      <c r="D500" s="31" t="s">
        <v>810</v>
      </c>
    </row>
    <row r="501" spans="1:5">
      <c r="A501" s="31">
        <v>17</v>
      </c>
      <c r="B501" s="31" t="s">
        <v>813</v>
      </c>
      <c r="C501" s="31" t="s">
        <v>814</v>
      </c>
      <c r="D501" s="31" t="s">
        <v>810</v>
      </c>
    </row>
    <row r="502" spans="1:5">
      <c r="A502" s="31">
        <v>18</v>
      </c>
      <c r="B502" s="31" t="s">
        <v>815</v>
      </c>
      <c r="C502" s="31" t="s">
        <v>816</v>
      </c>
      <c r="D502" s="31" t="s">
        <v>810</v>
      </c>
    </row>
    <row r="503" spans="1:5">
      <c r="A503" s="31">
        <v>19</v>
      </c>
      <c r="B503" s="31" t="s">
        <v>817</v>
      </c>
      <c r="C503" s="31" t="s">
        <v>818</v>
      </c>
      <c r="D503" s="31" t="s">
        <v>810</v>
      </c>
    </row>
    <row r="504" spans="1:5">
      <c r="A504" s="31">
        <v>20</v>
      </c>
      <c r="B504" s="31" t="s">
        <v>819</v>
      </c>
      <c r="C504" s="31" t="s">
        <v>820</v>
      </c>
      <c r="D504" s="31" t="s">
        <v>810</v>
      </c>
    </row>
    <row r="505" spans="1:5">
      <c r="A505" s="31">
        <v>21</v>
      </c>
      <c r="B505" s="31" t="s">
        <v>821</v>
      </c>
      <c r="C505" s="31" t="s">
        <v>822</v>
      </c>
      <c r="D505" s="31" t="s">
        <v>810</v>
      </c>
    </row>
    <row r="507" spans="1:5">
      <c r="A507" s="248"/>
      <c r="B507" s="248" t="s">
        <v>829</v>
      </c>
      <c r="C507" s="248"/>
      <c r="D507" s="248"/>
      <c r="E507" s="31"/>
    </row>
    <row r="508" spans="1:5">
      <c r="A508" s="248" t="s">
        <v>830</v>
      </c>
      <c r="B508" s="248" t="s">
        <v>192</v>
      </c>
      <c r="C508" s="248" t="s">
        <v>194</v>
      </c>
      <c r="D508" s="248" t="s">
        <v>30</v>
      </c>
      <c r="E508" s="31" t="s">
        <v>831</v>
      </c>
    </row>
    <row r="509" spans="1:5">
      <c r="A509" s="31" t="s">
        <v>832</v>
      </c>
      <c r="B509" s="31"/>
      <c r="C509" s="31"/>
      <c r="D509" s="31" t="s">
        <v>833</v>
      </c>
      <c r="E509" s="31"/>
    </row>
    <row r="510" spans="1:5">
      <c r="A510" s="31" t="s">
        <v>834</v>
      </c>
      <c r="B510" s="31"/>
      <c r="C510" s="31"/>
      <c r="D510" s="31" t="s">
        <v>835</v>
      </c>
      <c r="E510" s="31"/>
    </row>
    <row r="511" spans="1:5">
      <c r="A511" s="31" t="s">
        <v>195</v>
      </c>
      <c r="B511" s="31" t="s">
        <v>836</v>
      </c>
      <c r="C511" s="31" t="s">
        <v>196</v>
      </c>
      <c r="D511" s="31" t="s">
        <v>837</v>
      </c>
      <c r="E511" s="31"/>
    </row>
    <row r="512" spans="1:5">
      <c r="A512" s="31" t="s">
        <v>197</v>
      </c>
      <c r="B512" s="31" t="s">
        <v>838</v>
      </c>
      <c r="C512" s="31" t="s">
        <v>198</v>
      </c>
      <c r="D512" s="31" t="s">
        <v>839</v>
      </c>
      <c r="E512" s="31"/>
    </row>
    <row r="513" spans="1:5">
      <c r="A513" s="31" t="s">
        <v>840</v>
      </c>
      <c r="B513" s="31"/>
      <c r="C513" s="31"/>
      <c r="D513" s="31" t="s">
        <v>841</v>
      </c>
      <c r="E513" s="31"/>
    </row>
    <row r="514" spans="1:5">
      <c r="A514" s="31" t="s">
        <v>199</v>
      </c>
      <c r="B514" s="31" t="s">
        <v>842</v>
      </c>
      <c r="C514" s="31" t="s">
        <v>200</v>
      </c>
      <c r="D514" s="31" t="s">
        <v>843</v>
      </c>
      <c r="E514" s="31" t="s">
        <v>844</v>
      </c>
    </row>
    <row r="515" spans="1:5">
      <c r="A515" s="31" t="s">
        <v>201</v>
      </c>
      <c r="B515" s="31" t="s">
        <v>845</v>
      </c>
      <c r="C515" s="31" t="s">
        <v>202</v>
      </c>
      <c r="D515" s="31" t="s">
        <v>846</v>
      </c>
      <c r="E515" s="31"/>
    </row>
    <row r="516" spans="1:5">
      <c r="A516" s="31" t="s">
        <v>847</v>
      </c>
      <c r="B516" s="31"/>
      <c r="C516" s="31"/>
      <c r="D516" s="31" t="s">
        <v>848</v>
      </c>
      <c r="E516" s="31"/>
    </row>
    <row r="517" spans="1:5">
      <c r="A517" s="31" t="s">
        <v>203</v>
      </c>
      <c r="B517" s="31" t="s">
        <v>6</v>
      </c>
      <c r="C517" s="31" t="s">
        <v>204</v>
      </c>
      <c r="D517" s="31" t="s">
        <v>849</v>
      </c>
      <c r="E517" s="31" t="s">
        <v>850</v>
      </c>
    </row>
    <row r="518" spans="1:5">
      <c r="A518" s="31" t="s">
        <v>209</v>
      </c>
      <c r="B518" s="31" t="s">
        <v>851</v>
      </c>
      <c r="C518" s="31" t="s">
        <v>210</v>
      </c>
      <c r="D518" s="31" t="s">
        <v>852</v>
      </c>
      <c r="E518" s="31"/>
    </row>
    <row r="519" spans="1:5">
      <c r="A519" s="31" t="s">
        <v>853</v>
      </c>
      <c r="B519" s="31"/>
      <c r="C519" s="31"/>
      <c r="D519" s="31" t="s">
        <v>854</v>
      </c>
      <c r="E519" s="31"/>
    </row>
    <row r="520" spans="1:5">
      <c r="A520" s="31" t="s">
        <v>211</v>
      </c>
      <c r="B520" s="31" t="s">
        <v>855</v>
      </c>
      <c r="C520" s="31" t="s">
        <v>212</v>
      </c>
      <c r="D520" s="31" t="s">
        <v>856</v>
      </c>
      <c r="E520" s="31"/>
    </row>
    <row r="521" spans="1:5">
      <c r="A521" s="31" t="s">
        <v>213</v>
      </c>
      <c r="B521" s="31" t="s">
        <v>857</v>
      </c>
      <c r="C521" s="31" t="s">
        <v>214</v>
      </c>
      <c r="D521" s="31" t="s">
        <v>858</v>
      </c>
      <c r="E521" s="31"/>
    </row>
    <row r="522" spans="1:5">
      <c r="A522" s="31" t="s">
        <v>219</v>
      </c>
      <c r="B522" s="31" t="s">
        <v>859</v>
      </c>
      <c r="C522" s="31" t="s">
        <v>220</v>
      </c>
      <c r="D522" s="31" t="s">
        <v>860</v>
      </c>
      <c r="E522" s="31" t="s">
        <v>861</v>
      </c>
    </row>
    <row r="523" spans="1:5">
      <c r="A523" s="31" t="s">
        <v>862</v>
      </c>
      <c r="B523" s="31"/>
      <c r="C523" s="31"/>
      <c r="D523" s="31" t="s">
        <v>863</v>
      </c>
      <c r="E523" s="31"/>
    </row>
    <row r="524" spans="1:5">
      <c r="A524" s="31" t="s">
        <v>864</v>
      </c>
      <c r="B524" s="31"/>
      <c r="C524" s="31"/>
      <c r="D524" s="31" t="s">
        <v>865</v>
      </c>
      <c r="E524" s="31"/>
    </row>
    <row r="525" spans="1:5">
      <c r="A525" s="31" t="s">
        <v>223</v>
      </c>
      <c r="B525" s="31" t="s">
        <v>866</v>
      </c>
      <c r="C525" s="31" t="s">
        <v>224</v>
      </c>
      <c r="D525" s="31" t="s">
        <v>867</v>
      </c>
      <c r="E525" s="31"/>
    </row>
    <row r="526" spans="1:5">
      <c r="A526" s="31" t="s">
        <v>207</v>
      </c>
      <c r="B526" s="31" t="s">
        <v>868</v>
      </c>
      <c r="C526" s="31" t="s">
        <v>208</v>
      </c>
      <c r="D526" s="31" t="s">
        <v>869</v>
      </c>
      <c r="E526" s="31" t="s">
        <v>870</v>
      </c>
    </row>
    <row r="527" spans="1:5">
      <c r="A527" s="31" t="s">
        <v>871</v>
      </c>
      <c r="B527" s="31"/>
      <c r="C527" s="31"/>
      <c r="D527" s="31" t="s">
        <v>872</v>
      </c>
      <c r="E527" s="31"/>
    </row>
    <row r="528" spans="1:5">
      <c r="A528" s="31" t="s">
        <v>215</v>
      </c>
      <c r="B528" s="31" t="s">
        <v>873</v>
      </c>
      <c r="C528" s="31" t="s">
        <v>216</v>
      </c>
      <c r="D528" s="31" t="s">
        <v>874</v>
      </c>
      <c r="E528" s="31"/>
    </row>
    <row r="529" spans="1:5">
      <c r="A529" s="31" t="s">
        <v>875</v>
      </c>
      <c r="B529" s="31"/>
      <c r="C529" s="31"/>
      <c r="D529" s="31" t="s">
        <v>876</v>
      </c>
      <c r="E529" s="31"/>
    </row>
    <row r="530" spans="1:5">
      <c r="A530" s="31" t="s">
        <v>877</v>
      </c>
      <c r="B530" s="31"/>
      <c r="C530" s="31"/>
      <c r="D530" s="31" t="s">
        <v>878</v>
      </c>
      <c r="E530" s="31"/>
    </row>
    <row r="531" spans="1:5">
      <c r="A531" s="31" t="s">
        <v>205</v>
      </c>
      <c r="B531" s="31" t="s">
        <v>879</v>
      </c>
      <c r="C531" s="31" t="s">
        <v>206</v>
      </c>
      <c r="D531" s="31" t="s">
        <v>880</v>
      </c>
      <c r="E531" s="31" t="s">
        <v>881</v>
      </c>
    </row>
    <row r="532" spans="1:5">
      <c r="A532" s="31" t="s">
        <v>221</v>
      </c>
      <c r="B532" s="31" t="s">
        <v>882</v>
      </c>
      <c r="C532" s="31" t="s">
        <v>222</v>
      </c>
      <c r="D532" s="31" t="s">
        <v>883</v>
      </c>
      <c r="E532" s="31" t="s">
        <v>884</v>
      </c>
    </row>
    <row r="533" spans="1:5">
      <c r="A533" s="31" t="s">
        <v>217</v>
      </c>
      <c r="B533" s="31" t="s">
        <v>885</v>
      </c>
      <c r="C533" s="31" t="s">
        <v>218</v>
      </c>
      <c r="D533" s="31" t="s">
        <v>886</v>
      </c>
      <c r="E533" s="31"/>
    </row>
    <row r="534" spans="1:5">
      <c r="A534" s="31" t="s">
        <v>225</v>
      </c>
      <c r="B534" s="31" t="s">
        <v>887</v>
      </c>
      <c r="C534" s="31" t="s">
        <v>226</v>
      </c>
      <c r="D534" s="31" t="s">
        <v>888</v>
      </c>
      <c r="E534" s="31"/>
    </row>
    <row r="536" spans="1:5">
      <c r="A536" s="17" t="s">
        <v>967</v>
      </c>
    </row>
    <row r="537" spans="1:5">
      <c r="A537" s="31" t="s">
        <v>968</v>
      </c>
      <c r="B537" s="31" t="s">
        <v>969</v>
      </c>
    </row>
    <row r="538" spans="1:5">
      <c r="A538" s="31" t="s">
        <v>970</v>
      </c>
      <c r="B538" s="31" t="s">
        <v>972</v>
      </c>
    </row>
    <row r="539" spans="1:5">
      <c r="A539" s="31" t="s">
        <v>973</v>
      </c>
      <c r="B539" s="31" t="s">
        <v>974</v>
      </c>
    </row>
    <row r="540" spans="1:5">
      <c r="A540" s="31" t="s">
        <v>971</v>
      </c>
      <c r="B540" s="31" t="s">
        <v>975</v>
      </c>
    </row>
    <row r="541" spans="1:5">
      <c r="A541" s="31" t="s">
        <v>977</v>
      </c>
      <c r="B541" s="31" t="s">
        <v>976</v>
      </c>
    </row>
  </sheetData>
  <sheetProtection selectLockedCells="1" selectUnlockedCells="1"/>
  <mergeCells count="25">
    <mergeCell ref="A4:B4"/>
    <mergeCell ref="A124:B124"/>
    <mergeCell ref="A455:B455"/>
    <mergeCell ref="A443:B443"/>
    <mergeCell ref="A366:B366"/>
    <mergeCell ref="A376:B376"/>
    <mergeCell ref="A381:B381"/>
    <mergeCell ref="A403:B403"/>
    <mergeCell ref="A416:B416"/>
    <mergeCell ref="A162:B162"/>
    <mergeCell ref="A11:B11"/>
    <mergeCell ref="A69:B69"/>
    <mergeCell ref="A171:B171"/>
    <mergeCell ref="A170:B170"/>
    <mergeCell ref="A59:B59"/>
    <mergeCell ref="A101:B101"/>
    <mergeCell ref="A44:B44"/>
    <mergeCell ref="A208:B208"/>
    <mergeCell ref="A209:B209"/>
    <mergeCell ref="A390:B390"/>
    <mergeCell ref="A422:B422"/>
    <mergeCell ref="A212:B212"/>
    <mergeCell ref="A213:B213"/>
    <mergeCell ref="A217:B217"/>
    <mergeCell ref="A218:B218"/>
  </mergeCells>
  <phoneticPr fontId="37" type="noConversion"/>
  <hyperlinks>
    <hyperlink ref="E61" r:id="rId1" xr:uid="{A6EA8680-8661-294B-8024-E560A7F400EC}"/>
    <hyperlink ref="E62" r:id="rId2" xr:uid="{02E3CA9F-3175-474C-8BC2-64F6F9DA974C}"/>
    <hyperlink ref="E63" r:id="rId3" xr:uid="{6A86DA26-97BA-A94D-8623-5F4FC5E65559}"/>
    <hyperlink ref="E64" r:id="rId4" xr:uid="{5093BECD-7C48-EC4F-9A8A-EAF31C6D7B22}"/>
    <hyperlink ref="E65" r:id="rId5" xr:uid="{957D8D1B-AB3D-7F45-AAAA-F5B7A01DFD2E}"/>
    <hyperlink ref="E66" r:id="rId6" xr:uid="{E71E9C52-B09C-FE4B-9119-AB029E1EFE60}"/>
  </hyperlinks>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165</vt:i4>
      </vt:variant>
    </vt:vector>
  </HeadingPairs>
  <TitlesOfParts>
    <vt:vector size="173" baseType="lpstr">
      <vt:lpstr>metadata</vt:lpstr>
      <vt:lpstr>contacts</vt:lpstr>
      <vt:lpstr>Formulaire</vt:lpstr>
      <vt:lpstr>---</vt:lpstr>
      <vt:lpstr>Inspire_Themes</vt:lpstr>
      <vt:lpstr>GEMET keywords</vt:lpstr>
      <vt:lpstr>Other thesaurus</vt:lpstr>
      <vt:lpstr>CodesLists</vt:lpstr>
      <vt:lpstr>CI_RoleCode</vt:lpstr>
      <vt:lpstr>Data_Abstract</vt:lpstr>
      <vt:lpstr>data_browsegraphic1_filename</vt:lpstr>
      <vt:lpstr>Data_DateCreation</vt:lpstr>
      <vt:lpstr>Data_DatePublication</vt:lpstr>
      <vt:lpstr>Data_DateRevision</vt:lpstr>
      <vt:lpstr>data_ext1_e</vt:lpstr>
      <vt:lpstr>data_ext1_n</vt:lpstr>
      <vt:lpstr>data_ext1_name</vt:lpstr>
      <vt:lpstr>data_ext1_s</vt:lpstr>
      <vt:lpstr>data_ext1_w</vt:lpstr>
      <vt:lpstr>Data_InspireKeyword1</vt:lpstr>
      <vt:lpstr>Data_InspireKeyword2</vt:lpstr>
      <vt:lpstr>Data_InspireKeyword3</vt:lpstr>
      <vt:lpstr>Data_InspireKeyword4</vt:lpstr>
      <vt:lpstr>Data_InspireKeywordURL1</vt:lpstr>
      <vt:lpstr>Data_InspireKeywordURL2</vt:lpstr>
      <vt:lpstr>Data_InspireKeywordURL3</vt:lpstr>
      <vt:lpstr>Data_InspireKeywordURL4</vt:lpstr>
      <vt:lpstr>data_keyword_url1</vt:lpstr>
      <vt:lpstr>data_keyword_url10</vt:lpstr>
      <vt:lpstr>data_keyword_url2</vt:lpstr>
      <vt:lpstr>data_keyword_url3</vt:lpstr>
      <vt:lpstr>data_keyword_url4</vt:lpstr>
      <vt:lpstr>data_keyword_url5</vt:lpstr>
      <vt:lpstr>data_keyword_url6</vt:lpstr>
      <vt:lpstr>data_keyword_url7</vt:lpstr>
      <vt:lpstr>data_keyword_url8</vt:lpstr>
      <vt:lpstr>data_keyword_url9</vt:lpstr>
      <vt:lpstr>data_keyword1</vt:lpstr>
      <vt:lpstr>data_keyword1_thesaurusname</vt:lpstr>
      <vt:lpstr>data_keyword10</vt:lpstr>
      <vt:lpstr>data_keyword10_thesaurusname</vt:lpstr>
      <vt:lpstr>data_keyword2</vt:lpstr>
      <vt:lpstr>data_keyword2_thesaurusname</vt:lpstr>
      <vt:lpstr>data_keyword3</vt:lpstr>
      <vt:lpstr>data_keyword3_thesaurusname</vt:lpstr>
      <vt:lpstr>data_keyword4</vt:lpstr>
      <vt:lpstr>data_keyword4_thesaurusname</vt:lpstr>
      <vt:lpstr>data_keyword5</vt:lpstr>
      <vt:lpstr>data_keyword5_thesaurusname</vt:lpstr>
      <vt:lpstr>data_keyword6</vt:lpstr>
      <vt:lpstr>data_keyword6_thesaurusname</vt:lpstr>
      <vt:lpstr>data_keyword7</vt:lpstr>
      <vt:lpstr>data_keyword7_thesaurusname</vt:lpstr>
      <vt:lpstr>data_keyword8</vt:lpstr>
      <vt:lpstr>data_keyword8_thesaurusname</vt:lpstr>
      <vt:lpstr>data_keyword9</vt:lpstr>
      <vt:lpstr>data_keyword9_thesaurusname</vt:lpstr>
      <vt:lpstr>Data_Linkage1_url</vt:lpstr>
      <vt:lpstr>Data_Linkage2_url</vt:lpstr>
      <vt:lpstr>Data_Linkage3_url</vt:lpstr>
      <vt:lpstr>Data_MaintenanceFrequency</vt:lpstr>
      <vt:lpstr>Data_ReferenceSystem1</vt:lpstr>
      <vt:lpstr>Data_ReferenceSystem2</vt:lpstr>
      <vt:lpstr>Data_ReferenceSystem3</vt:lpstr>
      <vt:lpstr>Data_ResourceFormat</vt:lpstr>
      <vt:lpstr>Data_SpatialRepresentationType</vt:lpstr>
      <vt:lpstr>Data_status</vt:lpstr>
      <vt:lpstr>Data_TemporalExtent1_Description</vt:lpstr>
      <vt:lpstr>Data_TemporalExtent1_End</vt:lpstr>
      <vt:lpstr>Data_TemporalExtent1_Start</vt:lpstr>
      <vt:lpstr>Data_Title</vt:lpstr>
      <vt:lpstr>Data_TopicCategory1</vt:lpstr>
      <vt:lpstr>Data_TopicCategory2</vt:lpstr>
      <vt:lpstr>Data_TopicCategory3</vt:lpstr>
      <vt:lpstr>Data_TopicCategory4</vt:lpstr>
      <vt:lpstr>Data_UseLimitation1</vt:lpstr>
      <vt:lpstr>LI_Statement</vt:lpstr>
      <vt:lpstr>list_MD_scopeCode</vt:lpstr>
      <vt:lpstr>Lst_Protocols</vt:lpstr>
      <vt:lpstr>Lst_Thes</vt:lpstr>
      <vt:lpstr>Lst_ThesName</vt:lpstr>
      <vt:lpstr>Lst_useCondition</vt:lpstr>
      <vt:lpstr>MD_CharacterSetCode</vt:lpstr>
      <vt:lpstr>MD_ClassificationCode</vt:lpstr>
      <vt:lpstr>md_cnt1_address</vt:lpstr>
      <vt:lpstr>md_cnt1_city</vt:lpstr>
      <vt:lpstr>md_cnt1_country</vt:lpstr>
      <vt:lpstr>md_cnt1_cp</vt:lpstr>
      <vt:lpstr>md_cnt1_email</vt:lpstr>
      <vt:lpstr>md_cnt1_fax</vt:lpstr>
      <vt:lpstr>md_cnt1_fct</vt:lpstr>
      <vt:lpstr>md_cnt1_isoonlineresource</vt:lpstr>
      <vt:lpstr>md_cnt1_name</vt:lpstr>
      <vt:lpstr>md_cnt1_org</vt:lpstr>
      <vt:lpstr>md_cnt1_role</vt:lpstr>
      <vt:lpstr>md_cnt1_surname</vt:lpstr>
      <vt:lpstr>md_cnt1_tel</vt:lpstr>
      <vt:lpstr>md_cnt2_address</vt:lpstr>
      <vt:lpstr>md_cnt2_city</vt:lpstr>
      <vt:lpstr>md_cnt2_country</vt:lpstr>
      <vt:lpstr>md_cnt2_cp</vt:lpstr>
      <vt:lpstr>md_cnt2_email</vt:lpstr>
      <vt:lpstr>md_cnt2_fax</vt:lpstr>
      <vt:lpstr>md_cnt2_fct</vt:lpstr>
      <vt:lpstr>md_cnt2_isoonlineresource</vt:lpstr>
      <vt:lpstr>md_cnt2_name</vt:lpstr>
      <vt:lpstr>md_cnt2_org</vt:lpstr>
      <vt:lpstr>md_cnt2_role</vt:lpstr>
      <vt:lpstr>md_cnt2_surname</vt:lpstr>
      <vt:lpstr>md_cnt2_tel</vt:lpstr>
      <vt:lpstr>md_cnt3_address</vt:lpstr>
      <vt:lpstr>md_cnt3_city</vt:lpstr>
      <vt:lpstr>md_cnt3_country</vt:lpstr>
      <vt:lpstr>md_cnt3_cp</vt:lpstr>
      <vt:lpstr>md_cnt3_email</vt:lpstr>
      <vt:lpstr>md_cnt3_fax</vt:lpstr>
      <vt:lpstr>md_cnt3_fct</vt:lpstr>
      <vt:lpstr>md_cnt3_isoonlineresource</vt:lpstr>
      <vt:lpstr>md_cnt3_name</vt:lpstr>
      <vt:lpstr>md_cnt3_org</vt:lpstr>
      <vt:lpstr>md_cnt3_role</vt:lpstr>
      <vt:lpstr>md_cnt3_surname</vt:lpstr>
      <vt:lpstr>md_cnt3_tel</vt:lpstr>
      <vt:lpstr>md_cnt4_address</vt:lpstr>
      <vt:lpstr>md_cnt4_city</vt:lpstr>
      <vt:lpstr>md_cnt4_country</vt:lpstr>
      <vt:lpstr>md_cnt4_cp</vt:lpstr>
      <vt:lpstr>md_cnt4_email</vt:lpstr>
      <vt:lpstr>md_cnt4_fax</vt:lpstr>
      <vt:lpstr>md_cnt4_fct</vt:lpstr>
      <vt:lpstr>md_cnt4_isoonlineresource</vt:lpstr>
      <vt:lpstr>md_cnt4_name</vt:lpstr>
      <vt:lpstr>md_cnt4_org</vt:lpstr>
      <vt:lpstr>md_cnt4_role</vt:lpstr>
      <vt:lpstr>md_cnt4_surname</vt:lpstr>
      <vt:lpstr>md_cnt4_tel</vt:lpstr>
      <vt:lpstr>md_cnt5_address</vt:lpstr>
      <vt:lpstr>md_cnt5_city</vt:lpstr>
      <vt:lpstr>md_cnt5_country</vt:lpstr>
      <vt:lpstr>md_cnt5_cp</vt:lpstr>
      <vt:lpstr>md_cnt5_email</vt:lpstr>
      <vt:lpstr>md_cnt5_fax</vt:lpstr>
      <vt:lpstr>md_cnt5_fct</vt:lpstr>
      <vt:lpstr>md_cnt5_isoonlineresource</vt:lpstr>
      <vt:lpstr>md_cnt5_name</vt:lpstr>
      <vt:lpstr>md_cnt5_org</vt:lpstr>
      <vt:lpstr>md_cnt5_role</vt:lpstr>
      <vt:lpstr>md_cnt5_surname</vt:lpstr>
      <vt:lpstr>md_cnt5_tel</vt:lpstr>
      <vt:lpstr>MD_data_keyword1_thesaurusname</vt:lpstr>
      <vt:lpstr>MD_Data_ReferenceSystem2</vt:lpstr>
      <vt:lpstr>MD_Data_ResourceFormat</vt:lpstr>
      <vt:lpstr>MD_DateStamp</vt:lpstr>
      <vt:lpstr>MD_Distribution.distFormatName</vt:lpstr>
      <vt:lpstr>MD_FileIdentifier</vt:lpstr>
      <vt:lpstr>MD_HierarchyLevel</vt:lpstr>
      <vt:lpstr>MD_InspireRestrictionCode</vt:lpstr>
      <vt:lpstr>MD_InspireSpecificationCode</vt:lpstr>
      <vt:lpstr>MD_Language</vt:lpstr>
      <vt:lpstr>MD_LanguageCode</vt:lpstr>
      <vt:lpstr>MD_MaintenanceFrequencyCode</vt:lpstr>
      <vt:lpstr>MD_parent_identifier</vt:lpstr>
      <vt:lpstr>MD_RestrictionCode</vt:lpstr>
      <vt:lpstr>MD_ScopeCode</vt:lpstr>
      <vt:lpstr>MD_SpatialRepresentationTypeCode</vt:lpstr>
      <vt:lpstr>MD_status</vt:lpstr>
      <vt:lpstr>MD_TopicCategoryCode</vt:lpstr>
      <vt:lpstr>MD_TopicCategoryInspireCode</vt:lpstr>
      <vt:lpstr>scQScQSC</vt:lpstr>
      <vt:lpstr>Thes0</vt:lpstr>
      <vt:lpstr>Thes2</vt:lpstr>
      <vt:lpstr>Thes3</vt:lpstr>
      <vt:lpstr>Formulaire!Zone_d_impression</vt:lpstr>
    </vt:vector>
  </TitlesOfParts>
  <Manager/>
  <Company>CEBA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sarramia</dc:creator>
  <cp:keywords/>
  <dc:description/>
  <cp:lastModifiedBy>Jeremy MEZHOUD</cp:lastModifiedBy>
  <cp:lastPrinted>2013-03-12T18:07:53Z</cp:lastPrinted>
  <dcterms:created xsi:type="dcterms:W3CDTF">2013-03-12T18:15:42Z</dcterms:created>
  <dcterms:modified xsi:type="dcterms:W3CDTF">2025-01-15T15:19:44Z</dcterms:modified>
  <cp:category/>
</cp:coreProperties>
</file>