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jemezhou\Documents\--- Administration\Probleme formatage fichiers de métadonnées\Version 4.4.1\"/>
    </mc:Choice>
  </mc:AlternateContent>
  <xr:revisionPtr revIDLastSave="0" documentId="13_ncr:1_{3B259DD5-5AB3-457B-8AE4-27002CB71EE5}" xr6:coauthVersionLast="47" xr6:coauthVersionMax="47" xr10:uidLastSave="{00000000-0000-0000-0000-000000000000}"/>
  <bookViews>
    <workbookView xWindow="-120" yWindow="-120" windowWidth="29040" windowHeight="15720" tabRatio="901" activeTab="2" xr2:uid="{00000000-000D-0000-FFFF-FFFF00000000}"/>
  </bookViews>
  <sheets>
    <sheet name="metadata" sheetId="6" r:id="rId1"/>
    <sheet name="contacts" sheetId="11" r:id="rId2"/>
    <sheet name="Formulaire" sheetId="1" r:id="rId3"/>
    <sheet name="---" sheetId="2" state="hidden" r:id="rId4"/>
    <sheet name="Inspire_Themes" sheetId="8" r:id="rId5"/>
    <sheet name="GEMET keywords" sheetId="9" r:id="rId6"/>
    <sheet name="Other thesaurus" sheetId="10" r:id="rId7"/>
    <sheet name="CodesLists" sheetId="5" state="hidden" r:id="rId8"/>
  </sheets>
  <definedNames>
    <definedName name="Autre" localSheetId="7">CodesLists!#REF!</definedName>
    <definedName name="CI_RoleCode">CodesLists!$B$46:$B$48</definedName>
    <definedName name="Data_Abstract">Formulaire!$E$82</definedName>
    <definedName name="data_browsegraphic1_filename">Formulaire!$M$171</definedName>
    <definedName name="Data_DateCreation">Formulaire!$J$86</definedName>
    <definedName name="Data_DatePublication">Formulaire!$U$86</definedName>
    <definedName name="Data_DateRevision">Formulaire!$AF$86</definedName>
    <definedName name="data_ext1_e">Formulaire!$AP$96</definedName>
    <definedName name="data_ext1_n">Formulaire!$AJ$95</definedName>
    <definedName name="data_ext1_name">Formulaire!$H$96</definedName>
    <definedName name="data_ext1_s">Formulaire!$AJ$97</definedName>
    <definedName name="data_ext1_w">Formulaire!$AD$96</definedName>
    <definedName name="Data_InspireKeyword1">Formulaire!$I$117</definedName>
    <definedName name="Data_InspireKeyword2">Formulaire!$I$120</definedName>
    <definedName name="Data_InspireKeyword3">Formulaire!$AG$117</definedName>
    <definedName name="Data_InspireKeyword4">Formulaire!$AG$120</definedName>
    <definedName name="Data_InspireKeywordURL1">Formulaire!$I$118</definedName>
    <definedName name="Data_InspireKeywordURL2">Formulaire!$I$121</definedName>
    <definedName name="Data_InspireKeywordURL3">Formulaire!$AG$118</definedName>
    <definedName name="Data_InspireKeywordURL4">Formulaire!$AG$121</definedName>
    <definedName name="data_keyword_url1">Formulaire!$Q$128</definedName>
    <definedName name="data_keyword_url10">Formulaire!$AP$132</definedName>
    <definedName name="data_keyword_url2">Formulaire!$Q$129</definedName>
    <definedName name="data_keyword_url3">Formulaire!$Q$130</definedName>
    <definedName name="data_keyword_url4">Formulaire!$Q$131</definedName>
    <definedName name="data_keyword_url5">Formulaire!$Q$132</definedName>
    <definedName name="data_keyword_url6">Formulaire!$AP$128</definedName>
    <definedName name="data_keyword_url7">Formulaire!$AP$129</definedName>
    <definedName name="data_keyword_url8">Formulaire!$AP$130</definedName>
    <definedName name="data_keyword_url9">Formulaire!$AP$131</definedName>
    <definedName name="data_keyword1">Formulaire!$J$128</definedName>
    <definedName name="data_keyword1_thesaurusname">Formulaire!$G$128</definedName>
    <definedName name="data_keyword10">Formulaire!$AI$132</definedName>
    <definedName name="data_keyword10_thesaurusname">Formulaire!$AF$132</definedName>
    <definedName name="data_keyword2">Formulaire!$J$129</definedName>
    <definedName name="data_keyword2_thesaurusname">Formulaire!$G$129</definedName>
    <definedName name="data_keyword3">Formulaire!$J$130</definedName>
    <definedName name="data_keyword3_thesaurusname">Formulaire!$G$130</definedName>
    <definedName name="data_keyword4">Formulaire!$J$131</definedName>
    <definedName name="data_keyword4_thesaurusname">Formulaire!$G$131</definedName>
    <definedName name="data_keyword5">Formulaire!$J$132</definedName>
    <definedName name="data_keyword5_thesaurusname">Formulaire!$G$132</definedName>
    <definedName name="data_keyword6">Formulaire!$AI$128</definedName>
    <definedName name="data_keyword6_thesaurusname">Formulaire!$AF$128</definedName>
    <definedName name="data_keyword7">Formulaire!$AI$129</definedName>
    <definedName name="data_keyword7_thesaurusname">Formulaire!$AF$129</definedName>
    <definedName name="data_keyword8">Formulaire!$AI$130</definedName>
    <definedName name="data_keyword8_thesaurusname">Formulaire!$AF$130</definedName>
    <definedName name="data_keyword9">Formulaire!$AI$131</definedName>
    <definedName name="data_keyword9_thesaurusname">Formulaire!$AF$131</definedName>
    <definedName name="Data_Linkage1_url">Formulaire!$I$160</definedName>
    <definedName name="Data_Linkage2_url">Formulaire!$I$162</definedName>
    <definedName name="Data_Linkage3_url">Formulaire!$I$164</definedName>
    <definedName name="Data_MaintenanceFrequency">Formulaire!$AR$86</definedName>
    <definedName name="Data_ReferenceSystem1">Formulaire!$H$103</definedName>
    <definedName name="Data_ReferenceSystem2">Formulaire!$W$103</definedName>
    <definedName name="Data_ReferenceSystem3">Formulaire!$AL$103</definedName>
    <definedName name="Data_ResourceFormat">Formulaire!$AU$76</definedName>
    <definedName name="Data_SpatialRepresentationType">Formulaire!$AU$72</definedName>
    <definedName name="Data_status">Formulaire!$AD$11</definedName>
    <definedName name="Data_TemporalExtent1_Description">Formulaire!$AG$90</definedName>
    <definedName name="Data_TemporalExtent1_End">Formulaire!$X$90</definedName>
    <definedName name="Data_TemporalExtent1_Start">Formulaire!$P$90</definedName>
    <definedName name="Data_Title">Formulaire!$L$72</definedName>
    <definedName name="Data_TopicCategory1">Formulaire!$I$109</definedName>
    <definedName name="Data_TopicCategory2">Formulaire!$I$111</definedName>
    <definedName name="Data_TopicCategory3">Formulaire!$AG$109</definedName>
    <definedName name="Data_TopicCategory4">Formulaire!$AG$111</definedName>
    <definedName name="Data_UseLimitation1">Formulaire!$E$154</definedName>
    <definedName name="LI_Statement">Formulaire!$E$142</definedName>
    <definedName name="list_MD_scopeCode">CodesLists!$A$509:$A$534</definedName>
    <definedName name="Lst_Protocols">CodesLists!$C$289:$C$289</definedName>
    <definedName name="Lst_Thes">CodesLists!$B$164:$C$167</definedName>
    <definedName name="Lst_ThesName">CodesLists!$B$164:$B$167</definedName>
    <definedName name="Lst_useCondition">CodesLists!$B$538:$B$541</definedName>
    <definedName name="MD_CharacterSetCode">CodesLists!$C$16</definedName>
    <definedName name="MD_ClassificationCode">CodesLists!$C$280:$C$281</definedName>
    <definedName name="md_cnt1_address">Formulaire!$J$21</definedName>
    <definedName name="md_cnt1_city">Formulaire!$AO$21</definedName>
    <definedName name="md_cnt1_country">Formulaire!$U$25</definedName>
    <definedName name="md_cnt1_cp">Formulaire!$AF$21</definedName>
    <definedName name="md_cnt1_email">Formulaire!$U$23</definedName>
    <definedName name="md_cnt1_fax">Formulaire!$J$25</definedName>
    <definedName name="md_cnt1_fct">Formulaire!$AE$17</definedName>
    <definedName name="md_cnt1_isoonlineresource">Formulaire!$AO$25</definedName>
    <definedName name="md_cnt1_name">Formulaire!$J$17</definedName>
    <definedName name="md_cnt1_org">Formulaire!$J$19</definedName>
    <definedName name="md_cnt1_role">Formulaire!$AO$23</definedName>
    <definedName name="md_cnt1_surname">Formulaire!$T$17</definedName>
    <definedName name="md_cnt1_tel">Formulaire!$J$23</definedName>
    <definedName name="md_cnt2_address">Formulaire!$J$31</definedName>
    <definedName name="md_cnt2_city">Formulaire!$AO$31</definedName>
    <definedName name="md_cnt2_country">Formulaire!$U$35</definedName>
    <definedName name="md_cnt2_cp">Formulaire!$AF$31</definedName>
    <definedName name="md_cnt2_email">Formulaire!$U$33</definedName>
    <definedName name="md_cnt2_fax">Formulaire!$J$35</definedName>
    <definedName name="md_cnt2_fct">Formulaire!$AE$27</definedName>
    <definedName name="md_cnt2_isoonlineresource">Formulaire!$AO$35</definedName>
    <definedName name="md_cnt2_name">Formulaire!$J$27</definedName>
    <definedName name="md_cnt2_org">Formulaire!$J$29</definedName>
    <definedName name="md_cnt2_role">Formulaire!$AO$33</definedName>
    <definedName name="md_cnt2_surname">Formulaire!$T$27</definedName>
    <definedName name="md_cnt2_tel">Formulaire!$J$33</definedName>
    <definedName name="md_cnt3_address">Formulaire!$J$41</definedName>
    <definedName name="md_cnt3_city">Formulaire!$AO$41</definedName>
    <definedName name="md_cnt3_country">Formulaire!$U$45</definedName>
    <definedName name="md_cnt3_cp">Formulaire!$AF$41</definedName>
    <definedName name="md_cnt3_email">Formulaire!$U$43</definedName>
    <definedName name="md_cnt3_fax">Formulaire!$J$45</definedName>
    <definedName name="md_cnt3_fct">Formulaire!$AE$37</definedName>
    <definedName name="md_cnt3_isoonlineresource">Formulaire!$AO$45</definedName>
    <definedName name="md_cnt3_name">Formulaire!$J$37</definedName>
    <definedName name="md_cnt3_org">Formulaire!$J$39</definedName>
    <definedName name="md_cnt3_role">Formulaire!$AO$43</definedName>
    <definedName name="md_cnt3_surname">Formulaire!$T$37</definedName>
    <definedName name="md_cnt3_tel">Formulaire!$J$43</definedName>
    <definedName name="md_cnt4_address">Formulaire!$J$51</definedName>
    <definedName name="md_cnt4_city">Formulaire!$AO$51</definedName>
    <definedName name="md_cnt4_country">Formulaire!$U$55</definedName>
    <definedName name="md_cnt4_cp">Formulaire!$AF$51</definedName>
    <definedName name="md_cnt4_email">Formulaire!$U$53</definedName>
    <definedName name="md_cnt4_fax">Formulaire!$J$55</definedName>
    <definedName name="md_cnt4_fct">Formulaire!$AE$47</definedName>
    <definedName name="md_cnt4_isoonlineresource">Formulaire!$AO$55</definedName>
    <definedName name="md_cnt4_name">Formulaire!$J$47</definedName>
    <definedName name="md_cnt4_org">Formulaire!$J$49</definedName>
    <definedName name="md_cnt4_role">Formulaire!$AO$53</definedName>
    <definedName name="md_cnt4_surname">Formulaire!$T$47</definedName>
    <definedName name="md_cnt4_tel">Formulaire!$J$53</definedName>
    <definedName name="md_cnt5_address">Formulaire!$J$61</definedName>
    <definedName name="md_cnt5_city">Formulaire!$AO$61</definedName>
    <definedName name="md_cnt5_country">Formulaire!$U$65</definedName>
    <definedName name="md_cnt5_cp">Formulaire!$AF$61</definedName>
    <definedName name="md_cnt5_email">Formulaire!$U$63</definedName>
    <definedName name="md_cnt5_fax">Formulaire!$J$65</definedName>
    <definedName name="md_cnt5_fct">Formulaire!$AE$57</definedName>
    <definedName name="md_cnt5_isoonlineresource">Formulaire!$AO$65</definedName>
    <definedName name="md_cnt5_name">Formulaire!$J$57</definedName>
    <definedName name="md_cnt5_org">Formulaire!$J$59</definedName>
    <definedName name="md_cnt5_role">Formulaire!$AO$63</definedName>
    <definedName name="md_cnt5_surname">Formulaire!$T$57</definedName>
    <definedName name="md_cnt5_tel">Formulaire!$J$63</definedName>
    <definedName name="MD_data_keyword1_thesaurusname">CodesLists!$B$164:$B$167</definedName>
    <definedName name="MD_Data_ReferenceSystem2">CodesLists!$B$91:$B$98</definedName>
    <definedName name="MD_Data_ResourceFormat">CodesLists!$B$485:$B$505</definedName>
    <definedName name="MD_DateStamp">Formulaire!$AT$7</definedName>
    <definedName name="MD_Distribution.distFormatName">CodesLists!$C$276:$C$277</definedName>
    <definedName name="MD_FileIdentifier">Formulaire!$M$7</definedName>
    <definedName name="MD_HierarchyLevel">Formulaire!$AT$11</definedName>
    <definedName name="MD_InspireRestrictionCode">CodesLists!$C$284:$C$286</definedName>
    <definedName name="MD_InspireSpecificationCode">CodesLists!$C$301:$C$303</definedName>
    <definedName name="MD_Language">Formulaire!$M$11</definedName>
    <definedName name="MD_LanguageCode">CodesLists!$B$6:$B$8</definedName>
    <definedName name="MD_MaintenanceFrequencyCode">CodesLists!$B$71:$B$82</definedName>
    <definedName name="MD_parent_identifier">Formulaire!$L$76</definedName>
    <definedName name="MD_RestrictionCode">CodesLists!$C$287:$C$287</definedName>
    <definedName name="MD_ScopeCode">CodesLists!$C$295:$C$295</definedName>
    <definedName name="MD_SpatialRepresentationTypeCode">CodesLists!$B$61:$B$66</definedName>
    <definedName name="MD_status">CodesLists!$B$463:$B$480</definedName>
    <definedName name="MD_TopicCategoryCode">CodesLists!$B$103:$B$121</definedName>
    <definedName name="MD_TopicCategoryInspireCode">CodesLists!$E$126:$E$159</definedName>
    <definedName name="scQScQSC">CodesLists!$C$71:$C$82</definedName>
    <definedName name="Thes0">CodesLists!$C$173:$C$206</definedName>
    <definedName name="Thes2">CodesLists!$C$215</definedName>
    <definedName name="Thes3">CodesLists!$C$220:$C$272</definedName>
    <definedName name="_xlnm.Print_Area" localSheetId="2">Formulaire!$B$2:$BB$181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5" i="6" l="1"/>
  <c r="K5" i="6"/>
  <c r="J5" i="6"/>
  <c r="O5" i="6"/>
  <c r="AD90" i="1"/>
  <c r="U5" i="6" l="1"/>
  <c r="C6" i="11"/>
  <c r="C5" i="11"/>
  <c r="W5" i="6"/>
  <c r="V5" i="6"/>
  <c r="M2" i="11"/>
  <c r="N6" i="11"/>
  <c r="N5" i="11"/>
  <c r="N4" i="11"/>
  <c r="N3" i="11"/>
  <c r="N2" i="11"/>
  <c r="M6" i="11"/>
  <c r="M5" i="11"/>
  <c r="M4" i="11"/>
  <c r="M3" i="11"/>
  <c r="L6" i="11"/>
  <c r="L5" i="11"/>
  <c r="L4" i="11"/>
  <c r="L3" i="11"/>
  <c r="L2" i="11"/>
  <c r="K6" i="11"/>
  <c r="K5" i="11"/>
  <c r="K4" i="11"/>
  <c r="K3" i="11"/>
  <c r="K2" i="11"/>
  <c r="J6" i="11"/>
  <c r="J5" i="11"/>
  <c r="J4" i="11"/>
  <c r="J3" i="11"/>
  <c r="J2" i="11"/>
  <c r="I6" i="11"/>
  <c r="I5" i="11"/>
  <c r="I4" i="11"/>
  <c r="I3" i="11"/>
  <c r="I2" i="11"/>
  <c r="H6" i="11"/>
  <c r="H5" i="11"/>
  <c r="H4" i="11"/>
  <c r="H3" i="11"/>
  <c r="H2" i="11"/>
  <c r="G6" i="11"/>
  <c r="G5" i="11"/>
  <c r="G4" i="11"/>
  <c r="G3" i="11"/>
  <c r="G2" i="11"/>
  <c r="F6" i="11"/>
  <c r="F5" i="11"/>
  <c r="F4" i="11"/>
  <c r="F3" i="11"/>
  <c r="F2" i="11"/>
  <c r="E6" i="11"/>
  <c r="E5" i="11"/>
  <c r="E4" i="11"/>
  <c r="E3" i="11"/>
  <c r="E2" i="11"/>
  <c r="D6" i="11"/>
  <c r="D5" i="11"/>
  <c r="D4" i="11"/>
  <c r="D3" i="11"/>
  <c r="D2" i="11"/>
  <c r="C4" i="11"/>
  <c r="C3" i="11"/>
  <c r="C2" i="11"/>
  <c r="B6" i="11"/>
  <c r="B5" i="11"/>
  <c r="B4" i="11"/>
  <c r="B3" i="11"/>
  <c r="B2" i="11"/>
  <c r="A6" i="11" l="1"/>
  <c r="A5" i="11"/>
  <c r="A4" i="11"/>
  <c r="A3" i="11"/>
  <c r="A2" i="11"/>
  <c r="AZ129" i="1" l="1"/>
  <c r="Z5" i="6" l="1"/>
  <c r="Q5" i="6"/>
  <c r="D5" i="6"/>
  <c r="E5" i="6"/>
  <c r="Y5" i="6"/>
  <c r="AB5" i="6"/>
  <c r="T5" i="6"/>
  <c r="AO96" i="1"/>
  <c r="AO95" i="1"/>
  <c r="AI97" i="1"/>
  <c r="AC96" i="1"/>
  <c r="AI94" i="1"/>
  <c r="AI95" i="1"/>
  <c r="R5" i="6" l="1"/>
  <c r="AX96" i="1" l="1"/>
  <c r="AW97" i="1"/>
  <c r="AV96" i="1"/>
  <c r="AW95" i="1"/>
  <c r="AA5" i="6" l="1"/>
  <c r="D66" i="10" l="1"/>
  <c r="D65" i="10"/>
  <c r="D64" i="10"/>
  <c r="D63" i="10"/>
  <c r="D62" i="10"/>
  <c r="D61" i="10"/>
  <c r="D60" i="10"/>
  <c r="D45" i="8"/>
  <c r="D44" i="8"/>
  <c r="D43" i="8"/>
  <c r="B5" i="6"/>
  <c r="AB121" i="1"/>
  <c r="AZ121" i="1"/>
  <c r="AZ118" i="1"/>
  <c r="AB118" i="1"/>
  <c r="AZ132" i="1"/>
  <c r="AZ131" i="1"/>
  <c r="AZ130" i="1"/>
  <c r="AZ128" i="1"/>
  <c r="AC132" i="1"/>
  <c r="AC131" i="1"/>
  <c r="AC130" i="1"/>
  <c r="AC129" i="1"/>
  <c r="AC128" i="1"/>
  <c r="X5" i="6"/>
  <c r="A2" i="10" l="1"/>
  <c r="D64" i="9"/>
  <c r="D63" i="9"/>
  <c r="D62" i="9"/>
  <c r="D61" i="9"/>
  <c r="D60" i="9"/>
  <c r="D59" i="9"/>
  <c r="D58" i="9"/>
  <c r="D52" i="8"/>
  <c r="D51" i="8"/>
  <c r="D50" i="8"/>
  <c r="D49" i="8"/>
  <c r="D48" i="8"/>
  <c r="D47" i="8"/>
  <c r="D46" i="8"/>
  <c r="L5" i="6" l="1"/>
  <c r="C5" i="6"/>
  <c r="S5" i="6"/>
  <c r="M5" i="6"/>
  <c r="H5" i="6"/>
  <c r="G5" i="6"/>
  <c r="F5" i="6"/>
  <c r="A5" i="6"/>
  <c r="E82" i="5"/>
  <c r="E81" i="5"/>
  <c r="E80" i="5"/>
  <c r="E79" i="5"/>
  <c r="E78" i="5"/>
  <c r="E77" i="5"/>
  <c r="E76" i="5"/>
  <c r="E75" i="5"/>
  <c r="E74" i="5"/>
  <c r="E73" i="5"/>
  <c r="E72" i="5"/>
  <c r="E71" i="5"/>
  <c r="AT7" i="1"/>
  <c r="I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David SARRAMIA</author>
  </authors>
  <commentList>
    <comment ref="AI6" authorId="0" shapeId="0" xr:uid="{00000000-0006-0000-0100-000001000000}">
      <text>
        <r>
          <rPr>
            <b/>
            <sz val="9"/>
            <color rgb="FF000000"/>
            <rFont val="Arial"/>
            <family val="2"/>
          </rPr>
          <t>Identifiant de la fiche</t>
        </r>
        <r>
          <rPr>
            <sz val="9"/>
            <color rgb="FF000000"/>
            <rFont val="Arial"/>
            <family val="2"/>
          </rPr>
          <t xml:space="preserve">
</t>
        </r>
        <r>
          <rPr>
            <sz val="9"/>
            <color rgb="FF000000"/>
            <rFont val="Arial"/>
            <family val="2"/>
          </rPr>
          <t xml:space="preserve">
</t>
        </r>
        <r>
          <rPr>
            <b/>
            <u/>
            <sz val="9"/>
            <color rgb="FF000000"/>
            <rFont val="Arial"/>
            <family val="2"/>
          </rPr>
          <t>Ce champ est rempli par l'administrateur.</t>
        </r>
        <r>
          <rPr>
            <sz val="9"/>
            <color rgb="FF000000"/>
            <rFont val="Arial"/>
            <family val="2"/>
          </rPr>
          <t xml:space="preserve">
</t>
        </r>
        <r>
          <rPr>
            <sz val="9"/>
            <color rgb="FF000000"/>
            <rFont val="Arial"/>
            <family val="2"/>
          </rPr>
          <t xml:space="preserve">
</t>
        </r>
        <r>
          <rPr>
            <u/>
            <sz val="9"/>
            <color rgb="FF000000"/>
            <rFont val="Arial"/>
            <family val="2"/>
          </rPr>
          <t>Définition</t>
        </r>
        <r>
          <rPr>
            <sz val="9"/>
            <color rgb="FF000000"/>
            <rFont val="Arial"/>
            <family val="2"/>
          </rPr>
          <t xml:space="preserve"> :
</t>
        </r>
        <r>
          <rPr>
            <sz val="9"/>
            <color rgb="FF000000"/>
            <rFont val="Arial"/>
            <family val="2"/>
          </rPr>
          <t xml:space="preserve">Il s'agit d'un code permettant d'identifier de manière unique la fiche de métadonnées dans le CEBA.
</t>
        </r>
        <r>
          <rPr>
            <sz val="9"/>
            <color rgb="FF000000"/>
            <rFont val="Arial"/>
            <family val="2"/>
          </rPr>
          <t xml:space="preserve">Ce code n'est jamais modifié, même lors d'une mise à jour.
</t>
        </r>
        <r>
          <rPr>
            <u/>
            <sz val="9"/>
            <color rgb="FF000000"/>
            <rFont val="Arial"/>
            <family val="2"/>
          </rPr>
          <t xml:space="preserve">
</t>
        </r>
        <r>
          <rPr>
            <u/>
            <sz val="9"/>
            <color rgb="FF000000"/>
            <rFont val="Arial"/>
            <family val="2"/>
          </rPr>
          <t>Recommandations</t>
        </r>
        <r>
          <rPr>
            <sz val="9"/>
            <color rgb="FF000000"/>
            <rFont val="Arial"/>
            <family val="2"/>
          </rPr>
          <t xml:space="preserve"> :
</t>
        </r>
        <r>
          <rPr>
            <sz val="9"/>
            <color rgb="FF000000"/>
            <rFont val="Arial"/>
            <family val="2"/>
          </rPr>
          <t xml:space="preserve">Afin que le code identifiant soit unique, nous  recommandons soit d’implémenter un code via un générateur, soit, lorsqu’il existe, de faire figurer le DOI du jeu de données décrit.
</t>
        </r>
        <r>
          <rPr>
            <sz val="9"/>
            <color rgb="FF000000"/>
            <rFont val="Arial"/>
            <family val="2"/>
          </rPr>
          <t xml:space="preserve">On peut utiliser le site suivant pour trouver un identifiant national de l'unité
</t>
        </r>
        <r>
          <rPr>
            <sz val="9"/>
            <color rgb="FF000000"/>
            <rFont val="Arial"/>
            <family val="2"/>
          </rPr>
          <t xml:space="preserve">https://appliweb.dgri.education.fr/rnsr/ChoixCriteres.jsp?PUBLIC=OK
</t>
        </r>
        <r>
          <rPr>
            <sz val="9"/>
            <color rgb="FF000000"/>
            <rFont val="Arial"/>
            <family val="2"/>
          </rPr>
          <t xml:space="preserve">
</t>
        </r>
        <r>
          <rPr>
            <u/>
            <sz val="9"/>
            <color rgb="FF000000"/>
            <rFont val="Arial"/>
            <family val="2"/>
          </rPr>
          <t>Exemple</t>
        </r>
        <r>
          <rPr>
            <sz val="9"/>
            <color rgb="FF000000"/>
            <rFont val="Arial"/>
            <family val="2"/>
          </rPr>
          <t xml:space="preserve"> :
</t>
        </r>
        <r>
          <rPr>
            <sz val="9"/>
            <color rgb="FF000000"/>
            <rFont val="Arial"/>
            <family val="2"/>
          </rPr>
          <t xml:space="preserve">FR180089013-MSHToursUMS1835-PIDUD-OccSolSCOTTours2004-20121031
</t>
        </r>
      </text>
    </comment>
    <comment ref="BA6" authorId="0" shapeId="0" xr:uid="{00000000-0006-0000-0100-000002000000}">
      <text>
        <r>
          <rPr>
            <b/>
            <sz val="9"/>
            <color rgb="FF000000"/>
            <rFont val="Tahoma"/>
            <family val="2"/>
          </rPr>
          <t>Date de création de la fiche</t>
        </r>
        <r>
          <rPr>
            <sz val="9"/>
            <color rgb="FF000000"/>
            <rFont val="Tahoma"/>
            <family val="2"/>
          </rPr>
          <t xml:space="preserve">
</t>
        </r>
        <r>
          <rPr>
            <sz val="9"/>
            <color rgb="FF000000"/>
            <rFont val="Tahoma"/>
            <family val="2"/>
          </rPr>
          <t xml:space="preserve">
</t>
        </r>
        <r>
          <rPr>
            <u/>
            <sz val="9"/>
            <color rgb="FF000000"/>
            <rFont val="Tahoma"/>
            <family val="2"/>
          </rPr>
          <t>Définition :</t>
        </r>
        <r>
          <rPr>
            <sz val="9"/>
            <color rgb="FF000000"/>
            <rFont val="Tahoma"/>
            <family val="2"/>
          </rPr>
          <t xml:space="preserve">
</t>
        </r>
        <r>
          <rPr>
            <sz val="9"/>
            <color rgb="FF000000"/>
            <rFont val="Tahoma"/>
            <family val="2"/>
          </rPr>
          <t xml:space="preserve">Date de création
</t>
        </r>
        <r>
          <rPr>
            <u/>
            <sz val="9"/>
            <color rgb="FF000000"/>
            <rFont val="Tahoma"/>
            <family val="2"/>
          </rPr>
          <t xml:space="preserve">
</t>
        </r>
        <r>
          <rPr>
            <u/>
            <sz val="9"/>
            <color rgb="FF000000"/>
            <rFont val="Tahoma"/>
            <family val="2"/>
          </rPr>
          <t>Recommandations :</t>
        </r>
        <r>
          <rPr>
            <sz val="9"/>
            <color rgb="FF000000"/>
            <rFont val="Tahoma"/>
            <family val="2"/>
          </rPr>
          <t xml:space="preserve">
</t>
        </r>
        <r>
          <rPr>
            <sz val="9"/>
            <color rgb="FF000000"/>
            <rFont val="Tahoma"/>
            <family val="2"/>
          </rPr>
          <t xml:space="preserve">Cette information est généralement générée automatiquement par l’application lors de la création/modification de la fiche.
</t>
        </r>
        <r>
          <rPr>
            <sz val="9"/>
            <color rgb="FF000000"/>
            <rFont val="Tahoma"/>
            <family val="2"/>
          </rPr>
          <t xml:space="preserve">
</t>
        </r>
        <r>
          <rPr>
            <u/>
            <sz val="9"/>
            <color rgb="FF000000"/>
            <rFont val="Tahoma"/>
            <family val="2"/>
          </rPr>
          <t>Exemples :</t>
        </r>
        <r>
          <rPr>
            <sz val="9"/>
            <color rgb="FF000000"/>
            <rFont val="Tahoma"/>
            <family val="2"/>
          </rPr>
          <t xml:space="preserve">
</t>
        </r>
        <r>
          <rPr>
            <sz val="9"/>
            <color rgb="FF000000"/>
            <rFont val="Tahoma"/>
            <family val="2"/>
          </rPr>
          <t xml:space="preserve">Date de la fiche : 2008-10-02 </t>
        </r>
      </text>
    </comment>
    <comment ref="R10" authorId="0" shapeId="0" xr:uid="{00000000-0006-0000-0100-000003000000}">
      <text>
        <r>
          <rPr>
            <b/>
            <sz val="9"/>
            <color rgb="FF000000"/>
            <rFont val="Arial"/>
            <family val="2"/>
          </rPr>
          <t xml:space="preserve">Langue de la métadonnée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Il s’agit de la langue utilisée pour la description de la donnée sur la fiche de métadonnées. 
</t>
        </r>
        <r>
          <rPr>
            <u/>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La valeur est fixée à « fre » puisque c’est la langue la plus communément rencontrée. 
</t>
        </r>
        <r>
          <rPr>
            <sz val="9"/>
            <color rgb="FF000000"/>
            <rFont val="Arial"/>
            <family val="2"/>
          </rPr>
          <t xml:space="preserve">Si la description d’une donnée est disponible en plusieurs langues, il est recommandé de remplir une fiche par langue et de ne pas mélanger les langues au sein de la même fiche.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Langue : « fre » pour français</t>
        </r>
      </text>
    </comment>
    <comment ref="AI10" authorId="0" shapeId="0" xr:uid="{00000000-0006-0000-0100-000004000000}">
      <text>
        <r>
          <rPr>
            <b/>
            <sz val="9"/>
            <color rgb="FF000000"/>
            <rFont val="Arial"/>
            <family val="2"/>
          </rPr>
          <t xml:space="preserve">Statut
</t>
        </r>
        <r>
          <rPr>
            <sz val="9"/>
            <color rgb="FF000000"/>
            <rFont val="Arial"/>
            <family val="2"/>
          </rPr>
          <t xml:space="preserve">
</t>
        </r>
        <r>
          <rPr>
            <u/>
            <sz val="9"/>
            <color rgb="FF000000"/>
            <rFont val="Arial"/>
            <family val="2"/>
          </rPr>
          <t xml:space="preserve">Définition :
</t>
        </r>
        <r>
          <rPr>
            <sz val="9"/>
            <color rgb="FF000000"/>
            <rFont val="Arial"/>
            <family val="2"/>
          </rPr>
          <t xml:space="preserve">Statut du jeu de données ou état d'avancement
</t>
        </r>
        <r>
          <rPr>
            <u/>
            <sz val="9"/>
            <color rgb="FF000000"/>
            <rFont val="Arial"/>
            <family val="2"/>
          </rPr>
          <t xml:space="preserve">
</t>
        </r>
        <r>
          <rPr>
            <u/>
            <sz val="9"/>
            <color rgb="FF000000"/>
            <rFont val="Arial"/>
            <family val="2"/>
          </rPr>
          <t xml:space="preserve">Recommandations :
</t>
        </r>
        <r>
          <rPr>
            <u/>
            <sz val="9"/>
            <color rgb="FF000000"/>
            <rFont val="Arial"/>
            <family val="2"/>
          </rPr>
          <t xml:space="preserve">
</t>
        </r>
        <r>
          <rPr>
            <u/>
            <sz val="9"/>
            <color rgb="FF000000"/>
            <rFont val="Arial"/>
            <family val="2"/>
          </rPr>
          <t xml:space="preserve">Exemple :
</t>
        </r>
        <r>
          <rPr>
            <sz val="9"/>
            <color rgb="FF000000"/>
            <rFont val="Arial"/>
            <family val="2"/>
          </rPr>
          <t>« completed », « historicalArchive », « obsolete », « onGoing », « planned », « required », « underDevelopment », « final », « pending », « retired », « superseded », « tentative », « valid », « accepted », « notAccepted », « withdrawn », « proposed », « deprecated »</t>
        </r>
      </text>
    </comment>
    <comment ref="BA10" authorId="0" shapeId="0" xr:uid="{00000000-0006-0000-0100-000005000000}">
      <text>
        <r>
          <rPr>
            <b/>
            <sz val="9"/>
            <color rgb="FF000000"/>
            <rFont val="Arial"/>
            <family val="2"/>
          </rPr>
          <t xml:space="preserve">Type de donnée décrite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Cet élément renseigne le type de ressource décrit dans la fiche. 
</t>
        </r>
        <r>
          <rPr>
            <sz val="9"/>
            <color rgb="FF000000"/>
            <rFont val="Arial"/>
            <family val="2"/>
          </rPr>
          <t xml:space="preserve">
</t>
        </r>
        <r>
          <rPr>
            <sz val="9"/>
            <color rgb="FF000000"/>
            <rFont val="Arial"/>
            <family val="2"/>
          </rPr>
          <t xml:space="preserve">La directive européenne INSPIRE concerne trois types de données :
</t>
        </r>
        <r>
          <rPr>
            <sz val="9"/>
            <color rgb="FF000000"/>
            <rFont val="Arial"/>
            <family val="2"/>
          </rPr>
          <t xml:space="preserve">• Les « séries de données géographiques » ou « jeux de données géographiques » correspondant à une compilation, un ensemble, identifiable et cohérent de données géographiques articulées autour d’un thème dominant. Il peut s’agir d’une couche d’information ou d’un ensemble de couches (base de données géographique).
</t>
        </r>
        <r>
          <rPr>
            <sz val="9"/>
            <color rgb="FF000000"/>
            <rFont val="Arial"/>
            <family val="2"/>
          </rPr>
          <t xml:space="preserve">• Les « ensembles de séries de données géographiques » ou « collections de données géographiques » correspondant à une compilation de séries de données géographiques partageant la même spécificité.
</t>
        </r>
        <r>
          <rPr>
            <sz val="9"/>
            <color rgb="FF000000"/>
            <rFont val="Arial"/>
            <family val="2"/>
          </rPr>
          <t xml:space="preserve">• Les « services de données géographiques ». 
</t>
        </r>
        <r>
          <rPr>
            <sz val="9"/>
            <color rgb="FF000000"/>
            <rFont val="Arial"/>
            <family val="2"/>
          </rPr>
          <t xml:space="preserve">
</t>
        </r>
        <r>
          <rPr>
            <sz val="9"/>
            <color rgb="FF000000"/>
            <rFont val="Arial"/>
            <family val="2"/>
          </rPr>
          <t xml:space="preserve">Nous nous occuperons ici uniquement des deux premières catégories qui sont d’ailleurs proposées par défaut dans la liste déroulante.
</t>
        </r>
        <r>
          <rPr>
            <sz val="9"/>
            <color rgb="FF000000"/>
            <rFont val="Arial"/>
            <family val="2"/>
          </rPr>
          <t xml:space="preserve">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Afin de décrire les données à un niveau suffisamment fin (couche d’information de base de données cohérente), la valeur par défaut a été définie à « Jeu de données ».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xml:space="preserve">Type de donnée décrite : </t>
        </r>
        <r>
          <rPr>
            <sz val="10"/>
            <color rgb="FF000000"/>
            <rFont val="Arial"/>
            <family val="2"/>
          </rPr>
          <t>«</t>
        </r>
        <r>
          <rPr>
            <sz val="9"/>
            <color rgb="FF000000"/>
            <rFont val="Arial"/>
            <family val="2"/>
          </rPr>
          <t xml:space="preserve"> datatset </t>
        </r>
        <r>
          <rPr>
            <sz val="10"/>
            <color rgb="FF000000"/>
            <rFont val="Arial"/>
            <family val="2"/>
          </rPr>
          <t>»</t>
        </r>
        <r>
          <rPr>
            <sz val="9"/>
            <color rgb="FF000000"/>
            <rFont val="Arial"/>
            <family val="2"/>
          </rPr>
          <t xml:space="preserve"> pour « jeu de données »
</t>
        </r>
        <r>
          <rPr>
            <sz val="9"/>
            <color rgb="FF000000"/>
            <rFont val="Arial"/>
            <family val="2"/>
          </rPr>
          <t xml:space="preserve">
</t>
        </r>
        <r>
          <rPr>
            <sz val="9"/>
            <color rgb="FF000000"/>
            <rFont val="Arial"/>
            <family val="2"/>
          </rPr>
          <t>La liste déroulante contient des types de données courantes.</t>
        </r>
      </text>
    </comment>
    <comment ref="BA15" authorId="0" shapeId="0" xr:uid="{00000000-0006-0000-0100-000006000000}">
      <text>
        <r>
          <rPr>
            <b/>
            <sz val="9"/>
            <color rgb="FF000000"/>
            <rFont val="Tahoma"/>
            <family val="2"/>
          </rPr>
          <t xml:space="preserve">Contacts pour la fiche de description
</t>
        </r>
        <r>
          <rPr>
            <sz val="9"/>
            <color rgb="FF000000"/>
            <rFont val="Tahoma"/>
            <family val="2"/>
          </rPr>
          <t xml:space="preserve">
</t>
        </r>
        <r>
          <rPr>
            <u/>
            <sz val="9"/>
            <color rgb="FF000000"/>
            <rFont val="Tahoma"/>
            <family val="2"/>
          </rPr>
          <t>Définition :</t>
        </r>
        <r>
          <rPr>
            <sz val="9"/>
            <color rgb="FF000000"/>
            <rFont val="Tahoma"/>
            <family val="2"/>
          </rPr>
          <t xml:space="preserve">
</t>
        </r>
        <r>
          <rPr>
            <sz val="9"/>
            <color rgb="FF000000"/>
            <rFont val="Tahoma"/>
            <family val="2"/>
          </rPr>
          <t xml:space="preserve">Ce groupe de champs permet de connaître la personne ou l’organisme qui a décrit la donnée et réalisé la présente fiche de métadonnées. Il se compose des Nom/Prénom, de la Fonction, du Nom de l’organisme, de l’Adresse, du Code Postal, de la Ville, du Téléphone, de l’Email et du Rôle de la personne à contacter.
</t>
        </r>
        <r>
          <rPr>
            <u/>
            <sz val="9"/>
            <color rgb="FF000000"/>
            <rFont val="Tahoma"/>
            <family val="2"/>
          </rPr>
          <t xml:space="preserve">
</t>
        </r>
        <r>
          <rPr>
            <u/>
            <sz val="9"/>
            <color rgb="FF000000"/>
            <rFont val="Tahoma"/>
            <family val="2"/>
          </rPr>
          <t>Recommandations :</t>
        </r>
        <r>
          <rPr>
            <sz val="9"/>
            <color rgb="FF000000"/>
            <rFont val="Tahoma"/>
            <family val="2"/>
          </rPr>
          <t xml:space="preserve">
</t>
        </r>
        <r>
          <rPr>
            <sz val="9"/>
            <color rgb="FF000000"/>
            <rFont val="Tahoma"/>
            <family val="2"/>
          </rPr>
          <t xml:space="preserve">Le premier contact est figé sur « Point de contact », qui est un élément obligaroire. Il correspond au gestionnaire de la fiche. D’autres contacts peuvent également être ajoutés. Il est recommandé de saisir l’ensemble des informations descriptives du contact, notamment le nom en majuscules et le prénom avec la première lettre en majuscules, la fonction (en précisant, si nécessaire, la direction ou le service dont il dépend), l’organisme (en évitant les sigles), l’adresse mail et le rôle, qui est indispensable. La valeur par défaut du rôle est définie à « Point de contact ».
</t>
        </r>
        <r>
          <rPr>
            <sz val="9"/>
            <color rgb="FF000000"/>
            <rFont val="Tahoma"/>
            <family val="2"/>
          </rPr>
          <t xml:space="preserve">Attention : Pour le « Point de contact », il est déconseillé de fournir une adresse électronique nominative, pas suffisamment pérenne. Les adresses trop génériques (accueil@mnhn.fr) sont également fortement déconseillées.
</t>
        </r>
        <r>
          <rPr>
            <sz val="9"/>
            <color rgb="FF000000"/>
            <rFont val="Tahoma"/>
            <family val="2"/>
          </rPr>
          <t xml:space="preserve">
</t>
        </r>
        <r>
          <rPr>
            <b/>
            <sz val="9"/>
            <color rgb="FF000000"/>
            <rFont val="Tahoma"/>
            <family val="2"/>
          </rPr>
          <t>resourceProvider</t>
        </r>
        <r>
          <rPr>
            <sz val="9"/>
            <color rgb="FF000000"/>
            <rFont val="Tahoma"/>
            <family val="2"/>
          </rPr>
          <t xml:space="preserve"> : Organisme qui fournit la ressource. Acteur qui délivre physiquement la ressource, soit de manière directe au destinataire, soit par l’intermédiaire d’un diffuseur
</t>
        </r>
        <r>
          <rPr>
            <b/>
            <sz val="9"/>
            <color rgb="FF000000"/>
            <rFont val="Tahoma"/>
            <family val="2"/>
          </rPr>
          <t>custodian</t>
        </r>
        <r>
          <rPr>
            <sz val="9"/>
            <color rgb="FF000000"/>
            <rFont val="Tahoma"/>
            <family val="2"/>
          </rPr>
          <t xml:space="preserve"> : Acteur responsable de la gestion et de la mise à jour de la ressource
</t>
        </r>
        <r>
          <rPr>
            <b/>
            <sz val="9"/>
            <color rgb="FF000000"/>
            <rFont val="Tahoma"/>
            <family val="2"/>
          </rPr>
          <t>owner</t>
        </r>
        <r>
          <rPr>
            <sz val="9"/>
            <color rgb="FF000000"/>
            <rFont val="Tahoma"/>
            <family val="2"/>
          </rPr>
          <t xml:space="preserve">: Organisme qui est propriétaire de la ressource / Acteur qui détient les droits patrimoniaux de la ressource
</t>
        </r>
        <r>
          <rPr>
            <b/>
            <sz val="9"/>
            <color rgb="FF000000"/>
            <rFont val="Tahoma"/>
            <family val="2"/>
          </rPr>
          <t>pointOfContact</t>
        </r>
        <r>
          <rPr>
            <sz val="9"/>
            <color rgb="FF000000"/>
            <rFont val="Tahoma"/>
            <family val="2"/>
          </rPr>
          <t xml:space="preserve">: Organisme que l’on peut contacter pour avoir des renseignements détaillés sur la ressource. Acteur à contacter en premier lieu pour obtenir des informations relatives à la ressource
</t>
        </r>
        <r>
          <rPr>
            <b/>
            <sz val="9"/>
            <color rgb="FF000000"/>
            <rFont val="Tahoma"/>
            <family val="2"/>
          </rPr>
          <t>author</t>
        </r>
        <r>
          <rPr>
            <sz val="9"/>
            <color rgb="FF000000"/>
            <rFont val="Tahoma"/>
            <family val="2"/>
          </rPr>
          <t xml:space="preserve"> : Auteur	Organisme  ou personne qui est auteur. Acteur qui dispose des droits moraux relatifs à la ressource
</t>
        </r>
        <r>
          <rPr>
            <b/>
            <sz val="9"/>
            <color rgb="FF000000"/>
            <rFont val="Tahoma"/>
            <family val="2"/>
          </rPr>
          <t>user</t>
        </r>
        <r>
          <rPr>
            <sz val="9"/>
            <color rgb="FF000000"/>
            <rFont val="Tahoma"/>
            <family val="2"/>
          </rPr>
          <t xml:space="preserve"> : Utilisateur	Organisme qui utilise ou a utilisé la ressource
</t>
        </r>
        <r>
          <rPr>
            <b/>
            <sz val="9"/>
            <color rgb="FF000000"/>
            <rFont val="Tahoma"/>
            <family val="2"/>
          </rPr>
          <t>distributor</t>
        </r>
        <r>
          <rPr>
            <sz val="9"/>
            <color rgb="FF000000"/>
            <rFont val="Tahoma"/>
            <family val="2"/>
          </rPr>
          <t xml:space="preserve"> : Organisme qui distribue la ressource. Diffuseur de second niveau de la ressource
</t>
        </r>
        <r>
          <rPr>
            <b/>
            <sz val="9"/>
            <color rgb="FF000000"/>
            <rFont val="Tahoma"/>
            <family val="2"/>
          </rPr>
          <t>originator</t>
        </r>
        <r>
          <rPr>
            <sz val="9"/>
            <color rgb="FF000000"/>
            <rFont val="Tahoma"/>
            <family val="2"/>
          </rPr>
          <t xml:space="preserve"> : Organisme qui  a commandé la ressource. Acteur qui a été habilité à créer la ressource et qui a mis en place les moyens pour la constituer
</t>
        </r>
        <r>
          <rPr>
            <b/>
            <sz val="9"/>
            <color rgb="FF000000"/>
            <rFont val="Tahoma"/>
            <family val="2"/>
          </rPr>
          <t>principalInvestigator</t>
        </r>
        <r>
          <rPr>
            <sz val="9"/>
            <color rgb="FF000000"/>
            <rFont val="Tahoma"/>
            <family val="2"/>
          </rPr>
          <t xml:space="preserve"> : Personne clé pour obtenir des informations sur la ressource et les recherches conduites autour de la ressource. Acteur qui a assuré la réalisation de la ressource éventuellement en faisant appel à des co-traitants ou des sous traitants
</t>
        </r>
        <r>
          <rPr>
            <b/>
            <sz val="9"/>
            <color rgb="FF000000"/>
            <rFont val="Tahoma"/>
            <family val="2"/>
          </rPr>
          <t>processor</t>
        </r>
        <r>
          <rPr>
            <sz val="9"/>
            <color rgb="FF000000"/>
            <rFont val="Tahoma"/>
            <family val="2"/>
          </rPr>
          <t xml:space="preserve"> : Organisme qui a réalisé des traitements sur la ressource. Acteur qui est intervenu lors de la réalisation de la ressource
</t>
        </r>
        <r>
          <rPr>
            <b/>
            <sz val="9"/>
            <color rgb="FF000000"/>
            <rFont val="Tahoma"/>
            <family val="2"/>
          </rPr>
          <t>publisher</t>
        </r>
        <r>
          <rPr>
            <sz val="9"/>
            <color rgb="FF000000"/>
            <rFont val="Tahoma"/>
            <family val="2"/>
          </rPr>
          <t xml:space="preserve"> : Organisme qui assure la publication de la ressource.
</t>
        </r>
        <r>
          <rPr>
            <sz val="9"/>
            <color rgb="FF000000"/>
            <rFont val="Tahoma"/>
            <family val="2"/>
          </rPr>
          <t xml:space="preserve">
</t>
        </r>
        <r>
          <rPr>
            <u/>
            <sz val="9"/>
            <color rgb="FF000000"/>
            <rFont val="Tahoma"/>
            <family val="2"/>
          </rPr>
          <t>Exemple complet :</t>
        </r>
        <r>
          <rPr>
            <sz val="9"/>
            <color rgb="FF000000"/>
            <rFont val="Tahoma"/>
            <family val="2"/>
          </rPr>
          <t xml:space="preserve">
</t>
        </r>
        <r>
          <rPr>
            <sz val="9"/>
            <color rgb="FF000000"/>
            <rFont val="Tahoma"/>
            <family val="2"/>
          </rPr>
          <t xml:space="preserve">• NOM Prénom : DUPONTS Marc
</t>
        </r>
        <r>
          <rPr>
            <sz val="9"/>
            <color rgb="FF000000"/>
            <rFont val="Tahoma"/>
            <family val="2"/>
          </rPr>
          <t xml:space="preserve">• Fonction : Ingénieur d’étude
</t>
        </r>
        <r>
          <rPr>
            <sz val="9"/>
            <color rgb="FF000000"/>
            <rFont val="Tahoma"/>
            <family val="2"/>
          </rPr>
          <t xml:space="preserve">• Organisme : UMR 6533 IN2P3 LPC (Laboratoire de Physique de Clermont)
</t>
        </r>
        <r>
          <rPr>
            <sz val="9"/>
            <color rgb="FF000000"/>
            <rFont val="Tahoma"/>
            <family val="2"/>
          </rPr>
          <t xml:space="preserve">• Adresse : </t>
        </r>
        <r>
          <rPr>
            <sz val="9"/>
            <color rgb="FF000000"/>
            <rFont val="Arial"/>
            <family val="2"/>
          </rPr>
          <t>4 Avenue Blaise Pascal</t>
        </r>
        <r>
          <rPr>
            <sz val="9"/>
            <color rgb="FF000000"/>
            <rFont val="Tahoma"/>
            <family val="2"/>
          </rPr>
          <t xml:space="preserve">
</t>
        </r>
        <r>
          <rPr>
            <sz val="9"/>
            <color rgb="FF000000"/>
            <rFont val="Tahoma"/>
            <family val="2"/>
          </rPr>
          <t xml:space="preserve">• Code postal : </t>
        </r>
        <r>
          <rPr>
            <sz val="9"/>
            <color rgb="FF000000"/>
            <rFont val="Arial"/>
            <family val="2"/>
          </rPr>
          <t>63178</t>
        </r>
        <r>
          <rPr>
            <sz val="9"/>
            <color rgb="FF000000"/>
            <rFont val="Tahoma"/>
            <family val="2"/>
          </rPr>
          <t xml:space="preserve">
</t>
        </r>
        <r>
          <rPr>
            <sz val="9"/>
            <color rgb="FF000000"/>
            <rFont val="Tahoma"/>
            <family val="2"/>
          </rPr>
          <t xml:space="preserve">• Ville : Aubière Cedex
</t>
        </r>
        <r>
          <rPr>
            <sz val="9"/>
            <color rgb="FF000000"/>
            <rFont val="Tahoma"/>
            <family val="2"/>
          </rPr>
          <t xml:space="preserve">• Téléphone : 04 XX XX XX XX
</t>
        </r>
        <r>
          <rPr>
            <sz val="9"/>
            <color rgb="FF000000"/>
            <rFont val="Tahoma"/>
            <family val="2"/>
          </rPr>
          <t xml:space="preserve">• Email : marc.duponts@uca.fr
</t>
        </r>
        <r>
          <rPr>
            <sz val="9"/>
            <color rgb="FF000000"/>
            <rFont val="Tahoma"/>
            <family val="2"/>
          </rPr>
          <t>• Rôle : Point de contact</t>
        </r>
      </text>
    </comment>
    <comment ref="AH71" authorId="0" shapeId="0" xr:uid="{00000000-0006-0000-0100-00000B000000}">
      <text>
        <r>
          <rPr>
            <b/>
            <sz val="9"/>
            <color rgb="FF000000"/>
            <rFont val="Arial"/>
            <family val="2"/>
          </rPr>
          <t xml:space="preserve">Titre de la donnée
</t>
        </r>
        <r>
          <rPr>
            <sz val="9"/>
            <color rgb="FF000000"/>
            <rFont val="Arial"/>
            <family val="2"/>
          </rPr>
          <t xml:space="preserve">
</t>
        </r>
        <r>
          <rPr>
            <u/>
            <sz val="9"/>
            <color rgb="FF000000"/>
            <rFont val="Arial"/>
            <family val="2"/>
          </rPr>
          <t xml:space="preserve">Définition :
</t>
        </r>
        <r>
          <rPr>
            <sz val="9"/>
            <color rgb="FF000000"/>
            <rFont val="Arial"/>
            <family val="2"/>
          </rPr>
          <t>Il s’agit du titre correspondant à un ensemble d’informations permettant d’identifier et de qualifier rapidement la donnée. C’est généralement l’information qui apparaît en premier à la suite des recherches effectuées pour trouver une donnée. Ce titre doit être explicite et définir clairement la donnée s’y rapportant. Ce nom doit être caractéristique et unique. Les acronymes sont déconseillés.</t>
        </r>
        <r>
          <rPr>
            <u/>
            <sz val="9"/>
            <color rgb="FF000000"/>
            <rFont val="Arial"/>
            <family val="2"/>
          </rPr>
          <t xml:space="preserve">
</t>
        </r>
        <r>
          <rPr>
            <u/>
            <sz val="9"/>
            <color rgb="FF000000"/>
            <rFont val="Arial"/>
            <family val="2"/>
          </rPr>
          <t xml:space="preserve">
</t>
        </r>
        <r>
          <rPr>
            <u/>
            <sz val="9"/>
            <color rgb="FF000000"/>
            <rFont val="Arial"/>
            <family val="2"/>
          </rPr>
          <t xml:space="preserve">Recommandations :
</t>
        </r>
        <r>
          <rPr>
            <sz val="9"/>
            <color rgb="FF000000"/>
            <rFont val="Arial"/>
            <family val="2"/>
          </rPr>
          <t xml:space="preserve">Il est recommandé de préciser dans ce titre :
</t>
        </r>
        <r>
          <rPr>
            <sz val="9"/>
            <color rgb="FF000000"/>
            <rFont val="Arial"/>
            <family val="2"/>
          </rPr>
          <t xml:space="preserve">• Le type de données (carte, données thématiques, référentiel…)
</t>
        </r>
        <r>
          <rPr>
            <sz val="9"/>
            <color rgb="FF000000"/>
            <rFont val="Arial"/>
            <family val="2"/>
          </rPr>
          <t xml:space="preserve">• Le nom de la donnée, officiel ou habituel, en évitant l’usage d’acronyme non explicité.
</t>
        </r>
        <r>
          <rPr>
            <sz val="9"/>
            <color rgb="FF000000"/>
            <rFont val="Arial"/>
            <family val="2"/>
          </rPr>
          <t xml:space="preserve">• La version ou le millésime de la donnée (année ou date de production).
</t>
        </r>
        <r>
          <rPr>
            <sz val="9"/>
            <color rgb="FF000000"/>
            <rFont val="Arial"/>
            <family val="2"/>
          </rPr>
          <t xml:space="preserve">• Le nom de l’emprise géographique concernée par la donnée.
</t>
        </r>
        <r>
          <rPr>
            <sz val="10"/>
            <color rgb="FF000000"/>
            <rFont val="Arial"/>
            <family val="2"/>
          </rPr>
          <t>• L</t>
        </r>
        <r>
          <rPr>
            <sz val="9"/>
            <color rgb="FF000000"/>
            <rFont val="Arial"/>
            <family val="2"/>
          </rPr>
          <t xml:space="preserve">e nom du projet au cours duquel les données ont été produites (de préférence à la fin)
</t>
        </r>
        <r>
          <rPr>
            <u/>
            <sz val="9"/>
            <color rgb="FF000000"/>
            <rFont val="Arial"/>
            <family val="2"/>
          </rPr>
          <t xml:space="preserve">
</t>
        </r>
        <r>
          <rPr>
            <b/>
            <sz val="9"/>
            <color rgb="FF000000"/>
            <rFont val="Arial"/>
            <family val="2"/>
          </rPr>
          <t xml:space="preserve">Le ttitre ne doit pas contenir plus de 250 caractères
</t>
        </r>
        <r>
          <rPr>
            <u/>
            <sz val="9"/>
            <color rgb="FF000000"/>
            <rFont val="Arial"/>
            <family val="2"/>
          </rPr>
          <t xml:space="preserve">
</t>
        </r>
        <r>
          <rPr>
            <u/>
            <sz val="9"/>
            <color rgb="FF000000"/>
            <rFont val="Arial"/>
            <family val="2"/>
          </rPr>
          <t xml:space="preserve">Exemples :
</t>
        </r>
        <r>
          <rPr>
            <sz val="9"/>
            <color rgb="FF000000"/>
            <rFont val="Arial"/>
            <family val="2"/>
          </rPr>
          <t xml:space="preserve"> « Carte piézométrique de la nappe basse dans la zone de Bregnier-Cordon du 22 au 23/11/1979.
</t>
        </r>
        <r>
          <rPr>
            <sz val="9"/>
            <color rgb="FF000000"/>
            <rFont val="Arial"/>
            <family val="2"/>
          </rPr>
          <t xml:space="preserve">  → « Carte » : type de données
</t>
        </r>
        <r>
          <rPr>
            <sz val="9"/>
            <color rgb="FF000000"/>
            <rFont val="Arial"/>
            <family val="2"/>
          </rPr>
          <t xml:space="preserve">       « piézométrique » : renseigne sur la donnée de façon claire
</t>
        </r>
        <r>
          <rPr>
            <sz val="9"/>
            <color rgb="FF000000"/>
            <rFont val="Arial"/>
            <family val="2"/>
          </rPr>
          <t xml:space="preserve">       « de la nappe basse dans la zone de Bregnier-Cordon » : emprise géographique
</t>
        </r>
        <r>
          <rPr>
            <sz val="9"/>
            <color rgb="FF000000"/>
            <rFont val="Arial"/>
            <family val="2"/>
          </rPr>
          <t xml:space="preserve">       « du 22 au 23/11/1979 » : date de production de la donnée.
</t>
        </r>
      </text>
    </comment>
    <comment ref="BA71" authorId="0" shapeId="0" xr:uid="{00000000-0006-0000-0100-00000C000000}">
      <text>
        <r>
          <rPr>
            <b/>
            <sz val="9"/>
            <color rgb="FF000000"/>
            <rFont val="Arial"/>
            <family val="2"/>
          </rPr>
          <t xml:space="preserve">Type de représentation spatiale
</t>
        </r>
        <r>
          <rPr>
            <u/>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Cette information permet de savoir s’il s’agit de données vecteur, raster, tabulaire, 3D…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Il est conseillé de préciser le type de représentation spatiale (comme un point ou une ligne par exemple) dans le résumé et/ou dans le texte sur la qualité de la donnée. La liste déroulante contient les représentations spatiales proposées.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xml:space="preserve">Type de représentation : « Vecteur »
</t>
        </r>
        <r>
          <rPr>
            <sz val="9"/>
            <color rgb="FF000000"/>
            <rFont val="Arial"/>
            <family val="2"/>
          </rPr>
          <t>Type de représentation : « Raster »</t>
        </r>
      </text>
    </comment>
    <comment ref="AH75" authorId="0" shapeId="0" xr:uid="{00000000-0006-0000-0100-00000D000000}">
      <text>
        <r>
          <rPr>
            <b/>
            <sz val="9"/>
            <color rgb="FF000000"/>
            <rFont val="Arial"/>
            <family val="2"/>
          </rPr>
          <t xml:space="preserve">Identifiant de la donnée
</t>
        </r>
        <r>
          <rPr>
            <b/>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L'identifiant de la fiche parent à laquelle la fiche courante peut être rattachée
</t>
        </r>
        <r>
          <rPr>
            <u/>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FR-1300005457-Live-2002_Orthophoto_IGN_Alsace -2002</t>
        </r>
      </text>
    </comment>
    <comment ref="BA75" authorId="0" shapeId="0" xr:uid="{00000000-0006-0000-0100-00000E000000}">
      <text>
        <r>
          <rPr>
            <b/>
            <sz val="9"/>
            <color rgb="FF000000"/>
            <rFont val="Arial"/>
            <family val="2"/>
          </rPr>
          <t>Représentation de la donnée</t>
        </r>
        <r>
          <rPr>
            <sz val="9"/>
            <color rgb="FF000000"/>
            <rFont val="Arial"/>
            <family val="2"/>
          </rPr>
          <t xml:space="preserve">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Il s'agit de décrire le format des fichiers de données associés, qui peuvent être numérique (Digital) ou être des supports physiques (Hardcopy)</t>
        </r>
        <r>
          <rPr>
            <u/>
            <sz val="9"/>
            <color rgb="FF000000"/>
            <rFont val="Arial"/>
            <family val="2"/>
          </rPr>
          <t xml:space="preserve">
</t>
        </r>
        <r>
          <rPr>
            <u/>
            <sz val="9"/>
            <color rgb="FF000000"/>
            <rFont val="Arial"/>
            <family val="2"/>
          </rPr>
          <t xml:space="preserve">
</t>
        </r>
        <r>
          <rPr>
            <u/>
            <sz val="9"/>
            <color rgb="FF000000"/>
            <rFont val="Arial"/>
            <family val="2"/>
          </rPr>
          <t>Recommandations :</t>
        </r>
        <r>
          <rPr>
            <sz val="9"/>
            <color rgb="FF000000"/>
            <rFont val="Arial"/>
            <family val="2"/>
          </rPr>
          <t xml:space="preserve">
</t>
        </r>
        <r>
          <rPr>
            <u/>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xml:space="preserve">« documentDigital », « mapDigital », « diagramDigital » .
</t>
        </r>
        <r>
          <rPr>
            <sz val="9"/>
            <color rgb="FF000000"/>
            <rFont val="Arial"/>
            <family val="2"/>
          </rPr>
          <t xml:space="preserve">
</t>
        </r>
        <r>
          <rPr>
            <sz val="9"/>
            <color rgb="FF000000"/>
            <rFont val="Arial"/>
            <family val="2"/>
          </rPr>
          <t xml:space="preserve">Le plus courrant est « tableDigital » indiquant que les données sont organisées, par exemple en colonnes
</t>
        </r>
      </text>
    </comment>
    <comment ref="BA79" authorId="0" shapeId="0" xr:uid="{00000000-0006-0000-0100-00000F000000}">
      <text>
        <r>
          <rPr>
            <b/>
            <sz val="9"/>
            <color rgb="FF000000"/>
            <rFont val="Arial"/>
            <family val="2"/>
          </rPr>
          <t xml:space="preserve">Résumé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Le résumé permet de décrire la donnée en lui attribuant une définition officielle, quand elle existe, ou, le cas échéant, une définition commune afin de la rendre compréhensible par l’utilisateur. Il s’agit en particulier de définir au mieux l’information ou le phénomène représenté. C’est un élément indispensable de la fiche de description.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Toute information vous semblant intéressante pour la contextualisation de la donnée est souhaitable. Ces précisions permettront de comprendre au mieux le jeu de données et plus il y aura d’indication et mieux la donnée sera comprise dans son ensemble. </t>
        </r>
      </text>
    </comment>
    <comment ref="BA85" authorId="0" shapeId="0" xr:uid="{00000000-0006-0000-0100-000010000000}">
      <text>
        <r>
          <rPr>
            <b/>
            <sz val="9"/>
            <color rgb="FF000000"/>
            <rFont val="Arial"/>
            <family val="2"/>
          </rPr>
          <t xml:space="preserve">Dates et rythme de mise à jour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Ces informations permettent de préciser une ou plusieurs dates représentatives de la vie de la donnée :
</t>
        </r>
        <r>
          <rPr>
            <sz val="9"/>
            <color rgb="FF000000"/>
            <rFont val="Arial"/>
            <family val="2"/>
          </rPr>
          <t xml:space="preserve">• </t>
        </r>
        <r>
          <rPr>
            <i/>
            <sz val="9"/>
            <color rgb="FF000000"/>
            <rFont val="Arial"/>
            <family val="2"/>
          </rPr>
          <t>Création :</t>
        </r>
        <r>
          <rPr>
            <sz val="9"/>
            <color rgb="FF000000"/>
            <rFont val="Arial"/>
            <family val="2"/>
          </rPr>
          <t xml:space="preserve"> il s’agit de la date à laquelle a été créée la donnée.
</t>
        </r>
        <r>
          <rPr>
            <sz val="9"/>
            <color rgb="FF000000"/>
            <rFont val="Arial"/>
            <family val="2"/>
          </rPr>
          <t xml:space="preserve">• </t>
        </r>
        <r>
          <rPr>
            <i/>
            <sz val="9"/>
            <color rgb="FF000000"/>
            <rFont val="Arial"/>
            <family val="2"/>
          </rPr>
          <t>Publication :</t>
        </r>
        <r>
          <rPr>
            <sz val="9"/>
            <color rgb="FF000000"/>
            <rFont val="Arial"/>
            <family val="2"/>
          </rPr>
          <t xml:space="preserve"> il s’agit de la date de la publication ou de la diffusion de la donnée.
</t>
        </r>
        <r>
          <rPr>
            <sz val="9"/>
            <color rgb="FF000000"/>
            <rFont val="Arial"/>
            <family val="2"/>
          </rPr>
          <t xml:space="preserve">• </t>
        </r>
        <r>
          <rPr>
            <i/>
            <sz val="9"/>
            <color rgb="FF000000"/>
            <rFont val="Arial"/>
            <family val="2"/>
          </rPr>
          <t>Mise à jour :</t>
        </r>
        <r>
          <rPr>
            <sz val="9"/>
            <color rgb="FF000000"/>
            <rFont val="Arial"/>
            <family val="2"/>
          </rPr>
          <t xml:space="preserve"> il s’agit de la date de la dernière mise à jour ou de la dernière version de la donnée.
</t>
        </r>
        <r>
          <rPr>
            <sz val="9"/>
            <color rgb="FF000000"/>
            <rFont val="Arial"/>
            <family val="2"/>
          </rPr>
          <t xml:space="preserve">• </t>
        </r>
        <r>
          <rPr>
            <i/>
            <sz val="9"/>
            <color rgb="FF000000"/>
            <rFont val="Arial"/>
            <family val="2"/>
          </rPr>
          <t>Rythme :</t>
        </r>
        <r>
          <rPr>
            <sz val="9"/>
            <color rgb="FF000000"/>
            <rFont val="Arial"/>
            <family val="2"/>
          </rPr>
          <t xml:space="preserve"> il s’agit de la fréquence de la mise à jour.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Une date au moins doit être renseignée. A minima, ce sera la date de création. La date de mise à jour, ou dernière version, n’a de sens que si elle est couplée à la date de création. Dans le cadre d’une donnée « vivante », c’est-à-dire une donnée qui se complète ou se met à jour très régulièrement (tous les jours ou plusieurs fois par semaine), il est alors préférable de remplir de façon précise l’information sur le « Rythme de la mise à jour » qui fait l’objet du paragraphe suivant. Il est néanmoins recommandé d’indiquer la date de création initiale qui reste inchangée pendant toute la vie de la donnée. Si la fréquence de mise à jour prévue n’est pas disponible dans la liste, utiliser la valeur « Inconnu ». Si aucun changement n’est programmé, sélectionner alors « Non planifié » dans le menu déroulant. La valeur par défaut de cette liste est « Inconnu ».
</t>
        </r>
        <r>
          <rPr>
            <sz val="9"/>
            <color rgb="FF000000"/>
            <rFont val="Arial"/>
            <family val="2"/>
          </rPr>
          <t xml:space="preserve">Attention : La date de création est celle de la création de la donnée et non celle de la création de la métadonnée.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xml:space="preserve">Date de création : 1981-07-23 → La date est toujours proposée sous cette forme, avec des tirets (touche 6 du clavier) comme élément séparateur.
</t>
        </r>
        <r>
          <rPr>
            <sz val="9"/>
            <color rgb="FF000000"/>
            <rFont val="Arial"/>
            <family val="2"/>
          </rPr>
          <t>Rythme de mise à jour : En continu.</t>
        </r>
      </text>
    </comment>
    <comment ref="BA89" authorId="0" shapeId="0" xr:uid="{00000000-0006-0000-0100-000011000000}">
      <text>
        <r>
          <rPr>
            <b/>
            <sz val="9"/>
            <color rgb="FF000000"/>
            <rFont val="Arial"/>
            <family val="2"/>
          </rPr>
          <t xml:space="preserve">Etendue temporelle :
</t>
        </r>
        <r>
          <rPr>
            <b/>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L’étendue temporelle définit la période de temps couverte par la donnée. C’est un indicateur de l’actualité de cette dernière. Cette période peut être exprimée de l’une ou l’autre des deux manières suivantes :
</t>
        </r>
        <r>
          <rPr>
            <sz val="9"/>
            <color rgb="FF000000"/>
            <rFont val="Arial"/>
            <family val="2"/>
          </rPr>
          <t xml:space="preserve">• Une date déterminée
</t>
        </r>
        <r>
          <rPr>
            <sz val="9"/>
            <color rgb="FF000000"/>
            <rFont val="Arial"/>
            <family val="2"/>
          </rPr>
          <t xml:space="preserve">• Un intervalle de dates exprimé par une date de début et de fin.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Comme pour les autres champs relatifs à une date, cette dernière sera exprimée de la façon suivante : année- mois en chiffres- jour en chiffres avec un tiret (touche 6 du clavier) comme élément séparateur. Pour les étendues temporelles, le système de référence par défaut est le calendrier grégorien. Si toutefois un autre système était utilisé (comme les ères géologiques par exemple), l’indiquer dans le champ « Description ».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 xml:space="preserve">Date de début : 2009-10-15
</t>
        </r>
        <r>
          <rPr>
            <sz val="9"/>
            <color rgb="FF000000"/>
            <rFont val="Arial"/>
            <family val="2"/>
          </rPr>
          <t>Date de fin : 2009-11-01</t>
        </r>
      </text>
    </comment>
    <comment ref="BA93" authorId="0" shapeId="0" xr:uid="{D1B97E12-D616-4DF2-A935-5BDE3869CBC8}">
      <text>
        <r>
          <rPr>
            <b/>
            <sz val="9"/>
            <color rgb="FF000000"/>
            <rFont val="Arial"/>
            <family val="2"/>
          </rPr>
          <t xml:space="preserve">Emprise géographique
</t>
        </r>
        <r>
          <rPr>
            <u/>
            <sz val="9"/>
            <color rgb="FF000000"/>
            <rFont val="Arial"/>
            <family val="2"/>
          </rPr>
          <t xml:space="preserve">
</t>
        </r>
        <r>
          <rPr>
            <u/>
            <sz val="9"/>
            <color rgb="FF000000"/>
            <rFont val="Arial"/>
            <family val="2"/>
          </rPr>
          <t xml:space="preserve">Définition :
</t>
        </r>
        <r>
          <rPr>
            <sz val="9"/>
            <color rgb="FF000000"/>
            <rFont val="Arial"/>
            <family val="2"/>
          </rPr>
          <t xml:space="preserve">Ces champs permettent d’indiquer l’emprise géographique explorée où des informations ont été recueillies pour constituer la donnée. Il s’agit d’un rectangle de délimitation intégrant la zone d’étude dans laquelle les données ont été identifiées et localisées. Les coordonnées de ce rectangle doivent être exprimées dans un système de projection cartographique qui est le WGS 84 (World Geodetic System 1984) en degrés décimaux, avec une précision d’au moins deux décimales, avec le méridien de Greenwich comme méridien d’origine. Une emprise est ainsi constituée :
</t>
        </r>
        <r>
          <rPr>
            <sz val="9"/>
            <color rgb="FF000000"/>
            <rFont val="Arial"/>
            <family val="2"/>
          </rPr>
          <t xml:space="preserve">• d’un nom la qualifiant (commune, nom d’une réserve naturelle…) lorsque cette information est possible
</t>
        </r>
        <r>
          <rPr>
            <sz val="9"/>
            <color rgb="FF000000"/>
            <rFont val="Arial"/>
            <family val="2"/>
          </rPr>
          <t>• de quatre coordonnées précisant les longitudes et latitudes</t>
        </r>
        <r>
          <rPr>
            <u/>
            <sz val="9"/>
            <color rgb="FF000000"/>
            <rFont val="Arial"/>
            <family val="2"/>
          </rPr>
          <t xml:space="preserve">
</t>
        </r>
        <r>
          <rPr>
            <u/>
            <sz val="9"/>
            <color rgb="FF000000"/>
            <rFont val="Arial"/>
            <family val="2"/>
          </rPr>
          <t xml:space="preserve">
</t>
        </r>
        <r>
          <rPr>
            <u/>
            <sz val="9"/>
            <color rgb="FF000000"/>
            <rFont val="Arial"/>
            <family val="2"/>
          </rPr>
          <t xml:space="preserve">Recommandations :
</t>
        </r>
        <r>
          <rPr>
            <sz val="9"/>
            <color rgb="FF000000"/>
            <rFont val="Arial"/>
            <family val="2"/>
          </rPr>
          <t xml:space="preserve">L’emprise géographique doit englober l’étendue du territoire pour lequel le producteur garantit la connaissance et la saisie de l’information fournie. L’absence vérifiée d’éléments sur un territoire constitue une information en soi ; ainsi, le rectangle englobant peut parfois couvrir une zone bien plus large que l’emprise des données elles-mêmes. Cependant, dans un souci de qualité et de précision de la description, le rectangle de délimitation doit être le plus ajusté afin de délimiter le plus fidèlement possible la donnée décrite. 
</t>
        </r>
        <r>
          <rPr>
            <sz val="9"/>
            <color rgb="FF000000"/>
            <rFont val="Arial"/>
            <family val="2"/>
          </rPr>
          <t xml:space="preserve">
</t>
        </r>
        <r>
          <rPr>
            <sz val="9"/>
            <color rgb="FF000000"/>
            <rFont val="Arial"/>
            <family val="2"/>
          </rPr>
          <t xml:space="preserve">Il est possible d'utiliser les sites web suivant pour définir/vérifier les données saisies :
</t>
        </r>
        <r>
          <rPr>
            <sz val="9"/>
            <color rgb="FF000000"/>
            <rFont val="Arial"/>
            <family val="2"/>
          </rPr>
          <t xml:space="preserve"> - https://clydedacruz.github.io/openstreetmap-wkt-playground/
</t>
        </r>
        <r>
          <rPr>
            <sz val="9"/>
            <color rgb="FF000000"/>
            <rFont val="Arial"/>
            <family val="2"/>
          </rPr>
          <t xml:space="preserve"> - https://epsg.io/map#srs=4326&amp;x=0.000000&amp;y=0.000000&amp;z=2&amp;layer=streets</t>
        </r>
        <r>
          <rPr>
            <u/>
            <sz val="9"/>
            <color rgb="FF000000"/>
            <rFont val="Arial"/>
            <family val="2"/>
          </rPr>
          <t xml:space="preserve">
</t>
        </r>
        <r>
          <rPr>
            <u/>
            <sz val="9"/>
            <color rgb="FF000000"/>
            <rFont val="Arial"/>
            <family val="2"/>
          </rPr>
          <t xml:space="preserve">
</t>
        </r>
        <r>
          <rPr>
            <u/>
            <sz val="9"/>
            <color rgb="FF000000"/>
            <rFont val="Arial"/>
            <family val="2"/>
          </rPr>
          <t xml:space="preserve">Exemple :
</t>
        </r>
        <r>
          <rPr>
            <sz val="9"/>
            <color rgb="FF000000"/>
            <rFont val="Arial"/>
            <family val="2"/>
          </rPr>
          <t xml:space="preserve">Nom : Strasbourg
</t>
        </r>
        <r>
          <rPr>
            <sz val="9"/>
            <color rgb="FF000000"/>
            <rFont val="Arial"/>
            <family val="2"/>
          </rPr>
          <t xml:space="preserve">Longitude Est : 7.84
</t>
        </r>
        <r>
          <rPr>
            <sz val="9"/>
            <color rgb="FF000000"/>
            <rFont val="Arial"/>
            <family val="2"/>
          </rPr>
          <t xml:space="preserve">Longitude Ouest : 7.69
</t>
        </r>
        <r>
          <rPr>
            <sz val="9"/>
            <color rgb="FF000000"/>
            <rFont val="Arial"/>
            <family val="2"/>
          </rPr>
          <t xml:space="preserve">Latitude Nord : 48.65
</t>
        </r>
        <r>
          <rPr>
            <sz val="9"/>
            <color rgb="FF000000"/>
            <rFont val="Arial"/>
            <family val="2"/>
          </rPr>
          <t>Latitude Sud : 48.49</t>
        </r>
      </text>
    </comment>
    <comment ref="BA100" authorId="0" shapeId="0" xr:uid="{00000000-0006-0000-0100-000013000000}">
      <text>
        <r>
          <rPr>
            <b/>
            <sz val="9"/>
            <color rgb="FF000000"/>
            <rFont val="Arial"/>
            <family val="2"/>
          </rPr>
          <t xml:space="preserve">Système de projection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Cette information renseigne sur le ou les systèmes de projection dans lesquels sont disponibles les données décrites. 
</t>
        </r>
        <r>
          <rPr>
            <sz val="9"/>
            <color rgb="FF000000"/>
            <rFont val="Arial"/>
            <family val="2"/>
          </rPr>
          <t xml:space="preserve">
</t>
        </r>
        <r>
          <rPr>
            <sz val="9"/>
            <color rgb="FF000000"/>
            <rFont val="Arial"/>
            <family val="2"/>
          </rPr>
          <t xml:space="preserve">Certaines projections courantes sont :
</t>
        </r>
        <r>
          <rPr>
            <sz val="9"/>
            <color rgb="FF000000"/>
            <rFont val="Arial"/>
            <family val="2"/>
          </rPr>
          <t xml:space="preserve">
</t>
        </r>
        <r>
          <rPr>
            <sz val="10"/>
            <color rgb="FF000000"/>
            <rFont val="Arial"/>
            <family val="2"/>
          </rPr>
          <t>RGF93/CC48 - EPSG 3948</t>
        </r>
        <r>
          <rPr>
            <sz val="9"/>
            <color rgb="FF000000"/>
            <rFont val="Arial"/>
            <family val="2"/>
          </rPr>
          <t xml:space="preserve"> 
</t>
        </r>
        <r>
          <rPr>
            <sz val="10"/>
            <color rgb="FF000000"/>
            <rFont val="Arial"/>
            <family val="2"/>
          </rPr>
          <t>RGF93/Lambert-93 - EPSG 2154</t>
        </r>
        <r>
          <rPr>
            <sz val="9"/>
            <color rgb="FF000000"/>
            <rFont val="Arial"/>
            <family val="2"/>
          </rPr>
          <t xml:space="preserve"> 
</t>
        </r>
        <r>
          <rPr>
            <sz val="10"/>
            <color rgb="FF000000"/>
            <rFont val="Arial"/>
            <family val="2"/>
          </rPr>
          <t>WGS 84 / World - EPSG 4326</t>
        </r>
        <r>
          <rPr>
            <sz val="9"/>
            <color rgb="FF000000"/>
            <rFont val="Arial"/>
            <family val="2"/>
          </rPr>
          <t xml:space="preserve"> 
</t>
        </r>
        <r>
          <rPr>
            <sz val="10"/>
            <color rgb="FF000000"/>
            <rFont val="Arial"/>
            <family val="2"/>
          </rPr>
          <t>NTF (Paris) / Lambert Nord France - EPSG 27561</t>
        </r>
        <r>
          <rPr>
            <sz val="9"/>
            <color rgb="FF000000"/>
            <rFont val="Arial"/>
            <family val="2"/>
          </rPr>
          <t xml:space="preserve"> 
</t>
        </r>
        <r>
          <rPr>
            <sz val="10"/>
            <color rgb="FF000000"/>
            <rFont val="Arial"/>
            <family val="2"/>
          </rPr>
          <t>NTF (Paris) / Lambert zone I - EPSG 27571</t>
        </r>
        <r>
          <rPr>
            <sz val="9"/>
            <color rgb="FF000000"/>
            <rFont val="Arial"/>
            <family val="2"/>
          </rPr>
          <t xml:space="preserve"> 
</t>
        </r>
        <r>
          <rPr>
            <sz val="10"/>
            <color rgb="FF000000"/>
            <rFont val="Arial"/>
            <family val="2"/>
          </rPr>
          <t>NTF (Paris) / Lambert zone II - EPSG 27572</t>
        </r>
        <r>
          <rPr>
            <sz val="9"/>
            <color rgb="FF000000"/>
            <rFont val="Arial"/>
            <family val="2"/>
          </rPr>
          <t xml:space="preserve"> 
</t>
        </r>
        <r>
          <rPr>
            <sz val="10"/>
            <color rgb="FF000000"/>
            <rFont val="Arial"/>
            <family val="2"/>
          </rPr>
          <t>WGS 84 / UTM zone 31N - EPSG 32631</t>
        </r>
        <r>
          <rPr>
            <sz val="9"/>
            <color rgb="FF000000"/>
            <rFont val="Arial"/>
            <family val="2"/>
          </rPr>
          <t xml:space="preserve"> 
</t>
        </r>
        <r>
          <rPr>
            <sz val="10"/>
            <color rgb="FF000000"/>
            <rFont val="Arial"/>
            <family val="2"/>
          </rPr>
          <t>WGS 84 / UTM zone 32N - EPSG 32632</t>
        </r>
        <r>
          <rPr>
            <sz val="9"/>
            <color rgb="FF000000"/>
            <rFont val="Arial"/>
            <family val="2"/>
          </rPr>
          <t xml:space="preserve"> 
</t>
        </r>
        <r>
          <rPr>
            <sz val="9"/>
            <color rgb="FF000000"/>
            <rFont val="Arial"/>
            <family val="2"/>
          </rPr>
          <t xml:space="preserve">
</t>
        </r>
        <r>
          <rPr>
            <sz val="9"/>
            <color rgb="FF000000"/>
            <rFont val="Arial"/>
            <family val="2"/>
          </rPr>
          <t xml:space="preserve">En cas de doute, vous pouvez consulter le site suivant pour bien identifier le système de projection :
</t>
        </r>
        <r>
          <rPr>
            <sz val="9"/>
            <color rgb="FF000000"/>
            <rFont val="Arial"/>
            <family val="2"/>
          </rPr>
          <t xml:space="preserve">https://spatialreference.org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Toute donnée échangeable devrait au moins être disponible en Lambert 93.
</t>
        </r>
        <r>
          <rPr>
            <sz val="9"/>
            <color rgb="FF000000"/>
            <rFont val="Arial"/>
            <family val="2"/>
          </rPr>
          <t xml:space="preserve">
</t>
        </r>
        <r>
          <rPr>
            <u/>
            <sz val="9"/>
            <color rgb="FF000000"/>
            <rFont val="Arial"/>
            <family val="2"/>
          </rPr>
          <t>Exemples :</t>
        </r>
        <r>
          <rPr>
            <sz val="9"/>
            <color rgb="FF000000"/>
            <rFont val="Arial"/>
            <family val="2"/>
          </rPr>
          <t xml:space="preserve">
</t>
        </r>
        <r>
          <rPr>
            <sz val="9"/>
            <color rgb="FF000000"/>
            <rFont val="Arial"/>
            <family val="2"/>
          </rPr>
          <t>Numéro du système de projection : « 2154 »</t>
        </r>
      </text>
    </comment>
    <comment ref="BA106" authorId="0" shapeId="0" xr:uid="{00000000-0006-0000-0100-000014000000}">
      <text>
        <r>
          <rPr>
            <b/>
            <sz val="9"/>
            <color rgb="FF000000"/>
            <rFont val="Arial"/>
            <family val="2"/>
          </rPr>
          <t xml:space="preserve">Catégories internationales
</t>
        </r>
        <r>
          <rPr>
            <u/>
            <sz val="9"/>
            <color rgb="FF000000"/>
            <rFont val="Arial"/>
            <family val="2"/>
          </rPr>
          <t xml:space="preserve">
</t>
        </r>
        <r>
          <rPr>
            <u/>
            <sz val="9"/>
            <color rgb="FF000000"/>
            <rFont val="Arial"/>
            <family val="2"/>
          </rPr>
          <t xml:space="preserve">Définition :
</t>
        </r>
        <r>
          <rPr>
            <sz val="9"/>
            <color rgb="FF000000"/>
            <rFont val="Arial"/>
            <family val="2"/>
          </rPr>
          <t>Ce champ permet de classer la donnée dans une ou plusieurs catégories d’une liste fermée et internationale, facilitant ainsi les recherches sur la donnée. Il est important d’associer cette dernière à la ou les thématiques les plus pertinentes.</t>
        </r>
        <r>
          <rPr>
            <u/>
            <sz val="9"/>
            <color rgb="FF000000"/>
            <rFont val="Arial"/>
            <family val="2"/>
          </rPr>
          <t xml:space="preserve">
</t>
        </r>
        <r>
          <rPr>
            <u/>
            <sz val="9"/>
            <color rgb="FF000000"/>
            <rFont val="Arial"/>
            <family val="2"/>
          </rPr>
          <t xml:space="preserve">
</t>
        </r>
        <r>
          <rPr>
            <u/>
            <sz val="9"/>
            <color rgb="FF000000"/>
            <rFont val="Arial"/>
            <family val="2"/>
          </rPr>
          <t xml:space="preserve">Recommandations :
</t>
        </r>
        <r>
          <rPr>
            <sz val="9"/>
            <color rgb="FF000000"/>
            <rFont val="Arial"/>
            <family val="2"/>
          </rPr>
          <t xml:space="preserve">Il est recommandé de n’indiquer qu’une seule catégorie, sauf rares exceptions. Il est également important de veiller à la cohérence avec le champ suivant (Thèmes INSPIRE). La liste des valeurs proposées est celle de la norme ISO19115, reprise ci-après : 
</t>
        </r>
        <r>
          <rPr>
            <sz val="9"/>
            <color rgb="FF000000"/>
            <rFont val="Arial"/>
            <family val="2"/>
          </rPr>
          <t xml:space="preserve">• Agriculture
</t>
        </r>
        <r>
          <rPr>
            <sz val="9"/>
            <color rgb="FF000000"/>
            <rFont val="Arial"/>
            <family val="2"/>
          </rPr>
          <t xml:space="preserve">• Flore et faune
</t>
        </r>
        <r>
          <rPr>
            <sz val="9"/>
            <color rgb="FF000000"/>
            <rFont val="Arial"/>
            <family val="2"/>
          </rPr>
          <t xml:space="preserve">• Limites politiques et administratives
</t>
        </r>
        <r>
          <rPr>
            <sz val="9"/>
            <color rgb="FF000000"/>
            <rFont val="Arial"/>
            <family val="2"/>
          </rPr>
          <t xml:space="preserve">• Climatologie, météorologie
</t>
        </r>
        <r>
          <rPr>
            <sz val="9"/>
            <color rgb="FF000000"/>
            <rFont val="Arial"/>
            <family val="2"/>
          </rPr>
          <t xml:space="preserve">• Economie
</t>
        </r>
        <r>
          <rPr>
            <sz val="9"/>
            <color rgb="FF000000"/>
            <rFont val="Arial"/>
            <family val="2"/>
          </rPr>
          <t xml:space="preserve">• Topographie
</t>
        </r>
        <r>
          <rPr>
            <sz val="9"/>
            <color rgb="FF000000"/>
            <rFont val="Arial"/>
            <family val="2"/>
          </rPr>
          <t xml:space="preserve">• Ressources et gestion de l’environnement
</t>
        </r>
        <r>
          <rPr>
            <sz val="9"/>
            <color rgb="FF000000"/>
            <rFont val="Arial"/>
            <family val="2"/>
          </rPr>
          <t xml:space="preserve">• Géosciences
</t>
        </r>
        <r>
          <rPr>
            <sz val="9"/>
            <color rgb="FF000000"/>
            <rFont val="Arial"/>
            <family val="2"/>
          </rPr>
          <t xml:space="preserve">• Santé
</t>
        </r>
        <r>
          <rPr>
            <sz val="9"/>
            <color rgb="FF000000"/>
            <rFont val="Arial"/>
            <family val="2"/>
          </rPr>
          <t xml:space="preserve">• Carte de référence de la couverture terrestre
</t>
        </r>
        <r>
          <rPr>
            <sz val="9"/>
            <color rgb="FF000000"/>
            <rFont val="Arial"/>
            <family val="2"/>
          </rPr>
          <t xml:space="preserve">• Infrastructures militaires
</t>
        </r>
        <r>
          <rPr>
            <sz val="9"/>
            <color rgb="FF000000"/>
            <rFont val="Arial"/>
            <family val="2"/>
          </rPr>
          <t xml:space="preserve">• Hydrographie
</t>
        </r>
        <r>
          <rPr>
            <sz val="9"/>
            <color rgb="FF000000"/>
            <rFont val="Arial"/>
            <family val="2"/>
          </rPr>
          <t xml:space="preserve">• Localisant
</t>
        </r>
        <r>
          <rPr>
            <sz val="9"/>
            <color rgb="FF000000"/>
            <rFont val="Arial"/>
            <family val="2"/>
          </rPr>
          <t xml:space="preserve">• Océans
</t>
        </r>
        <r>
          <rPr>
            <sz val="9"/>
            <color rgb="FF000000"/>
            <rFont val="Arial"/>
            <family val="2"/>
          </rPr>
          <t xml:space="preserve">• Planification et aménagement du territoire
</t>
        </r>
        <r>
          <rPr>
            <sz val="9"/>
            <color rgb="FF000000"/>
            <rFont val="Arial"/>
            <family val="2"/>
          </rPr>
          <t xml:space="preserve">• Société
</t>
        </r>
        <r>
          <rPr>
            <sz val="9"/>
            <color rgb="FF000000"/>
            <rFont val="Arial"/>
            <family val="2"/>
          </rPr>
          <t xml:space="preserve">• Aménagements urbains
</t>
        </r>
        <r>
          <rPr>
            <sz val="9"/>
            <color rgb="FF000000"/>
            <rFont val="Arial"/>
            <family val="2"/>
          </rPr>
          <t xml:space="preserve">• Infrastructures de transport
</t>
        </r>
        <r>
          <rPr>
            <sz val="9"/>
            <color rgb="FF000000"/>
            <rFont val="Arial"/>
            <family val="2"/>
          </rPr>
          <t>• Réseaux de télécommunication, d’énergie</t>
        </r>
        <r>
          <rPr>
            <u/>
            <sz val="9"/>
            <color rgb="FF000000"/>
            <rFont val="Arial"/>
            <family val="2"/>
          </rPr>
          <t xml:space="preserve">
</t>
        </r>
        <r>
          <rPr>
            <u/>
            <sz val="9"/>
            <color rgb="FF000000"/>
            <rFont val="Arial"/>
            <family val="2"/>
          </rPr>
          <t xml:space="preserve">
</t>
        </r>
        <r>
          <rPr>
            <u/>
            <sz val="9"/>
            <color rgb="FF000000"/>
            <rFont val="Arial"/>
            <family val="2"/>
          </rPr>
          <t xml:space="preserve">Exemple :
</t>
        </r>
        <r>
          <rPr>
            <sz val="9"/>
            <color rgb="FF000000"/>
            <rFont val="Arial"/>
            <family val="2"/>
          </rPr>
          <t>Catégorie internationale : « environment »</t>
        </r>
      </text>
    </comment>
    <comment ref="BA114" authorId="0" shapeId="0" xr:uid="{00000000-0006-0000-0100-000015000000}">
      <text>
        <r>
          <rPr>
            <b/>
            <sz val="8"/>
            <color rgb="FF000000"/>
            <rFont val="Arial"/>
            <family val="2"/>
          </rPr>
          <t xml:space="preserve">Thèmes INSPIRE
</t>
        </r>
        <r>
          <rPr>
            <b/>
            <sz val="8"/>
            <color rgb="FF000000"/>
            <rFont val="Arial"/>
            <family val="2"/>
          </rPr>
          <t xml:space="preserve">
</t>
        </r>
        <r>
          <rPr>
            <u/>
            <sz val="8"/>
            <color rgb="FF000000"/>
            <rFont val="Arial"/>
            <family val="2"/>
          </rPr>
          <t>Définition :</t>
        </r>
        <r>
          <rPr>
            <sz val="8"/>
            <color rgb="FF000000"/>
            <rFont val="Arial"/>
            <family val="2"/>
          </rPr>
          <t xml:space="preserve">
</t>
        </r>
        <r>
          <rPr>
            <sz val="8"/>
            <color rgb="FF000000"/>
            <rFont val="Arial"/>
            <family val="2"/>
          </rPr>
          <t xml:space="preserve">Ce champ permet de classer la donnée dans un ou plusieurs thèmes d’une liste fermée de valeurs définies au niveau européen via la directive INSPIRE, facilitant ainsi les recherches sur la donnée. Il est important d’associer cette dernière à la ou les thématiques les plus pertinentes.
</t>
        </r>
        <r>
          <rPr>
            <u/>
            <sz val="8"/>
            <color rgb="FF000000"/>
            <rFont val="Arial"/>
            <family val="2"/>
          </rPr>
          <t xml:space="preserve">
</t>
        </r>
        <r>
          <rPr>
            <u/>
            <sz val="8"/>
            <color rgb="FF000000"/>
            <rFont val="Arial"/>
            <family val="2"/>
          </rPr>
          <t>Recommandations :</t>
        </r>
        <r>
          <rPr>
            <sz val="8"/>
            <color rgb="FF000000"/>
            <rFont val="Arial"/>
            <family val="2"/>
          </rPr>
          <t xml:space="preserve">
</t>
        </r>
        <r>
          <rPr>
            <sz val="8"/>
            <color rgb="FF000000"/>
            <rFont val="Arial"/>
            <family val="2"/>
          </rPr>
          <t xml:space="preserve">Dans la mesure du possible, il est conseillé de n’indiquer qu’un seul thème, sauf rares exceptions. Il est également important de veiller à la cohérence avec le champ précédent (Catégories internationales). La liste des valeurs proposées est celle définie par la directive INSPIRE, s’appuyant sur le thesaurus GEMET des thèmes INSPIRE :
</t>
        </r>
        <r>
          <rPr>
            <sz val="8"/>
            <color rgb="FF000000"/>
            <rFont val="Arial"/>
            <family val="2"/>
          </rPr>
          <t xml:space="preserve">• Référentiels de coordonnées
</t>
        </r>
        <r>
          <rPr>
            <sz val="8"/>
            <color rgb="FF000000"/>
            <rFont val="Arial"/>
            <family val="2"/>
          </rPr>
          <t xml:space="preserve">• Systèmes de maillage géographique
</t>
        </r>
        <r>
          <rPr>
            <sz val="8"/>
            <color rgb="FF000000"/>
            <rFont val="Arial"/>
            <family val="2"/>
          </rPr>
          <t xml:space="preserve">• Dénominations géographiques
</t>
        </r>
        <r>
          <rPr>
            <sz val="8"/>
            <color rgb="FF000000"/>
            <rFont val="Arial"/>
            <family val="2"/>
          </rPr>
          <t xml:space="preserve">• Unités administratives
</t>
        </r>
        <r>
          <rPr>
            <sz val="8"/>
            <color rgb="FF000000"/>
            <rFont val="Arial"/>
            <family val="2"/>
          </rPr>
          <t xml:space="preserve">• Adresses
</t>
        </r>
        <r>
          <rPr>
            <sz val="8"/>
            <color rgb="FF000000"/>
            <rFont val="Arial"/>
            <family val="2"/>
          </rPr>
          <t xml:space="preserve">• Parcelles cadastrales
</t>
        </r>
        <r>
          <rPr>
            <sz val="8"/>
            <color rgb="FF000000"/>
            <rFont val="Arial"/>
            <family val="2"/>
          </rPr>
          <t xml:space="preserve">• Réseaux de transport
</t>
        </r>
        <r>
          <rPr>
            <sz val="8"/>
            <color rgb="FF000000"/>
            <rFont val="Arial"/>
            <family val="2"/>
          </rPr>
          <t xml:space="preserve">• Hydrographie
</t>
        </r>
        <r>
          <rPr>
            <sz val="8"/>
            <color rgb="FF000000"/>
            <rFont val="Arial"/>
            <family val="2"/>
          </rPr>
          <t xml:space="preserve">• Sites protégés
</t>
        </r>
        <r>
          <rPr>
            <sz val="8"/>
            <color rgb="FF000000"/>
            <rFont val="Arial"/>
            <family val="2"/>
          </rPr>
          <t xml:space="preserve">• Altitude
</t>
        </r>
        <r>
          <rPr>
            <sz val="8"/>
            <color rgb="FF000000"/>
            <rFont val="Arial"/>
            <family val="2"/>
          </rPr>
          <t xml:space="preserve">• Occupation des terres
</t>
        </r>
        <r>
          <rPr>
            <sz val="8"/>
            <color rgb="FF000000"/>
            <rFont val="Arial"/>
            <family val="2"/>
          </rPr>
          <t xml:space="preserve">• Ortho-imagerie
</t>
        </r>
        <r>
          <rPr>
            <sz val="8"/>
            <color rgb="FF000000"/>
            <rFont val="Arial"/>
            <family val="2"/>
          </rPr>
          <t xml:space="preserve">• Géologie
</t>
        </r>
        <r>
          <rPr>
            <sz val="8"/>
            <color rgb="FF000000"/>
            <rFont val="Arial"/>
            <family val="2"/>
          </rPr>
          <t xml:space="preserve">• Unités statistiques
</t>
        </r>
        <r>
          <rPr>
            <sz val="8"/>
            <color rgb="FF000000"/>
            <rFont val="Arial"/>
            <family val="2"/>
          </rPr>
          <t xml:space="preserve">• Bâtiments
</t>
        </r>
        <r>
          <rPr>
            <sz val="8"/>
            <color rgb="FF000000"/>
            <rFont val="Arial"/>
            <family val="2"/>
          </rPr>
          <t xml:space="preserve">• Sols
</t>
        </r>
        <r>
          <rPr>
            <sz val="8"/>
            <color rgb="FF000000"/>
            <rFont val="Arial"/>
            <family val="2"/>
          </rPr>
          <t xml:space="preserve">• Usage des sols
</t>
        </r>
        <r>
          <rPr>
            <sz val="8"/>
            <color rgb="FF000000"/>
            <rFont val="Arial"/>
            <family val="2"/>
          </rPr>
          <t xml:space="preserve">• Santé et sécurité des personnes
</t>
        </r>
        <r>
          <rPr>
            <sz val="8"/>
            <color rgb="FF000000"/>
            <rFont val="Arial"/>
            <family val="2"/>
          </rPr>
          <t xml:space="preserve">• Services d’utilité publique et services publics
</t>
        </r>
        <r>
          <rPr>
            <sz val="8"/>
            <color rgb="FF000000"/>
            <rFont val="Arial"/>
            <family val="2"/>
          </rPr>
          <t xml:space="preserve">• Installations de suivi environnemental
</t>
        </r>
        <r>
          <rPr>
            <sz val="8"/>
            <color rgb="FF000000"/>
            <rFont val="Arial"/>
            <family val="2"/>
          </rPr>
          <t xml:space="preserve">• Lieux de production et sites industriels
</t>
        </r>
        <r>
          <rPr>
            <sz val="8"/>
            <color rgb="FF000000"/>
            <rFont val="Arial"/>
            <family val="2"/>
          </rPr>
          <t xml:space="preserve">• Installations agricoles et aquacoles
</t>
        </r>
        <r>
          <rPr>
            <sz val="8"/>
            <color rgb="FF000000"/>
            <rFont val="Arial"/>
            <family val="2"/>
          </rPr>
          <t xml:space="preserve">• Répartition de la population/démographie
</t>
        </r>
        <r>
          <rPr>
            <sz val="8"/>
            <color rgb="FF000000"/>
            <rFont val="Arial"/>
            <family val="2"/>
          </rPr>
          <t xml:space="preserve">• Zones de gestion de restriction ou de réglementation et unités de déclaration
</t>
        </r>
        <r>
          <rPr>
            <sz val="8"/>
            <color rgb="FF000000"/>
            <rFont val="Arial"/>
            <family val="2"/>
          </rPr>
          <t xml:space="preserve">• Régions maritimes
</t>
        </r>
        <r>
          <rPr>
            <sz val="8"/>
            <color rgb="FF000000"/>
            <rFont val="Arial"/>
            <family val="2"/>
          </rPr>
          <t xml:space="preserve">• Régions biogéographiques
</t>
        </r>
        <r>
          <rPr>
            <sz val="8"/>
            <color rgb="FF000000"/>
            <rFont val="Arial"/>
            <family val="2"/>
          </rPr>
          <t xml:space="preserve">• Caractéristiques géographiques océanographiques
</t>
        </r>
        <r>
          <rPr>
            <sz val="8"/>
            <color rgb="FF000000"/>
            <rFont val="Arial"/>
            <family val="2"/>
          </rPr>
          <t xml:space="preserve">• Sources d’énergie
</t>
        </r>
        <r>
          <rPr>
            <sz val="8"/>
            <color rgb="FF000000"/>
            <rFont val="Arial"/>
            <family val="2"/>
          </rPr>
          <t xml:space="preserve">• Zones à risque naturel
</t>
        </r>
        <r>
          <rPr>
            <sz val="8"/>
            <color rgb="FF000000"/>
            <rFont val="Arial"/>
            <family val="2"/>
          </rPr>
          <t xml:space="preserve">• Conditions atmosphériques
</t>
        </r>
        <r>
          <rPr>
            <sz val="8"/>
            <color rgb="FF000000"/>
            <rFont val="Arial"/>
            <family val="2"/>
          </rPr>
          <t xml:space="preserve">• Caractéristiques géographiques météorologiques
</t>
        </r>
        <r>
          <rPr>
            <sz val="8"/>
            <color rgb="FF000000"/>
            <rFont val="Arial"/>
            <family val="2"/>
          </rPr>
          <t xml:space="preserve">• Habitats et biotopes
</t>
        </r>
        <r>
          <rPr>
            <sz val="8"/>
            <color rgb="FF000000"/>
            <rFont val="Arial"/>
            <family val="2"/>
          </rPr>
          <t xml:space="preserve">• Répartition des espèces
</t>
        </r>
        <r>
          <rPr>
            <sz val="8"/>
            <color rgb="FF000000"/>
            <rFont val="Arial"/>
            <family val="2"/>
          </rPr>
          <t xml:space="preserve">• Ressources minérales
</t>
        </r>
        <r>
          <rPr>
            <sz val="8"/>
            <color rgb="FF000000"/>
            <rFont val="Arial"/>
            <family val="2"/>
          </rPr>
          <t xml:space="preserve">
</t>
        </r>
        <r>
          <rPr>
            <sz val="8"/>
            <color rgb="FF000000"/>
            <rFont val="Arial"/>
            <family val="2"/>
          </rPr>
          <t xml:space="preserve">Si vous aviez toutefois déjà décrit votre jeu de données en respectant la norme ISO 19115, vous trouverez ci-dessous le tableau des correspondances thématiques ISO/INSPIRE.
</t>
        </r>
        <r>
          <rPr>
            <u/>
            <sz val="8"/>
            <color rgb="FF000000"/>
            <rFont val="Arial"/>
            <family val="2"/>
          </rPr>
          <t xml:space="preserve">
</t>
        </r>
        <r>
          <rPr>
            <u/>
            <sz val="8"/>
            <color rgb="FF000000"/>
            <rFont val="Arial"/>
            <family val="2"/>
          </rPr>
          <t>Exemples :</t>
        </r>
        <r>
          <rPr>
            <sz val="8"/>
            <color rgb="FF000000"/>
            <rFont val="Arial"/>
            <family val="2"/>
          </rPr>
          <t xml:space="preserve">
</t>
        </r>
        <r>
          <rPr>
            <sz val="8"/>
            <color rgb="FF000000"/>
            <rFont val="Arial"/>
            <family val="2"/>
          </rPr>
          <t>Classification européenne : « Répartition de la population – démographie »</t>
        </r>
      </text>
    </comment>
    <comment ref="BA124" authorId="0" shapeId="0" xr:uid="{00000000-0006-0000-0100-000016000000}">
      <text>
        <r>
          <rPr>
            <b/>
            <sz val="9"/>
            <color rgb="FF000000"/>
            <rFont val="Arial"/>
            <family val="2"/>
          </rPr>
          <t>Mots clés et Thésaurus</t>
        </r>
        <r>
          <rPr>
            <sz val="10"/>
            <color rgb="FF000000"/>
            <rFont val="Arial"/>
            <family val="2"/>
          </rPr>
          <t xml:space="preserve">
</t>
        </r>
        <r>
          <rPr>
            <u/>
            <sz val="9"/>
            <color rgb="FF000000"/>
            <rFont val="Arial"/>
            <family val="2"/>
          </rPr>
          <t xml:space="preserve">
</t>
        </r>
        <r>
          <rPr>
            <u/>
            <sz val="9"/>
            <color rgb="FF000000"/>
            <rFont val="Arial"/>
            <family val="2"/>
          </rPr>
          <t xml:space="preserve">Définition :
</t>
        </r>
        <r>
          <rPr>
            <sz val="9"/>
            <color rgb="FF000000"/>
            <rFont val="Arial"/>
            <family val="2"/>
          </rPr>
          <t>Lors de la description d’une donnée, il est possible et conseillé d’indiquer un ou plusieurs mots-clés qui faciliteront la recherche pour l’utilisateur final.</t>
        </r>
        <r>
          <rPr>
            <u/>
            <sz val="9"/>
            <color rgb="FF000000"/>
            <rFont val="Arial"/>
            <family val="2"/>
          </rPr>
          <t xml:space="preserve">
</t>
        </r>
        <r>
          <rPr>
            <u/>
            <sz val="9"/>
            <color rgb="FF000000"/>
            <rFont val="Arial"/>
            <family val="2"/>
          </rPr>
          <t xml:space="preserve">
</t>
        </r>
        <r>
          <rPr>
            <u/>
            <sz val="9"/>
            <color rgb="FF000000"/>
            <rFont val="Arial"/>
            <family val="2"/>
          </rPr>
          <t xml:space="preserve">Recommandations :
</t>
        </r>
        <r>
          <rPr>
            <sz val="9"/>
            <color rgb="FF000000"/>
            <rFont val="Arial"/>
            <family val="2"/>
          </rPr>
          <t xml:space="preserve">Les mots-clés viennent en complément de la catégorie internationale et des éléments de la classification INSPIRE. Les thèmes INSPIRE précédemment cités deviennent ici « mots-clés » obligatoires. 
</t>
        </r>
        <r>
          <rPr>
            <sz val="9"/>
            <color rgb="FF000000"/>
            <rFont val="Arial"/>
            <family val="2"/>
          </rPr>
          <t xml:space="preserve">En cas d’utilisation d’un autre thésaurus, veuillez préciser son nom, sa version et sa date de publication.
</t>
        </r>
        <r>
          <rPr>
            <sz val="9"/>
            <color rgb="FF000000"/>
            <rFont val="Arial"/>
            <family val="2"/>
          </rPr>
          <t xml:space="preserve">En cas de mot-clé libre, celui-ci doit être écrit en minuscules, accentué et au singulier.
</t>
        </r>
        <r>
          <rPr>
            <sz val="9"/>
            <color rgb="FF000000"/>
            <rFont val="Arial"/>
            <family val="2"/>
          </rPr>
          <t xml:space="preserve">Nous vous conseillons donc de faire figurer, dans un premier cas, le mot-clé INSPIRE, suivi d’un ou plusieurs mot-clé libre qui viendront alimenter le thesaurus en cours rédaction.
</t>
        </r>
        <r>
          <rPr>
            <sz val="9"/>
            <color rgb="FF000000"/>
            <rFont val="Arial"/>
            <family val="2"/>
          </rPr>
          <t xml:space="preserve">
</t>
        </r>
        <r>
          <rPr>
            <sz val="9"/>
            <color rgb="FF000000"/>
            <rFont val="Arial"/>
            <family val="2"/>
          </rPr>
          <t xml:space="preserve">Vous devez saisir :
</t>
        </r>
        <r>
          <rPr>
            <sz val="9"/>
            <color rgb="FF000000"/>
            <rFont val="Arial"/>
            <family val="2"/>
          </rPr>
          <t xml:space="preserve"> - le nom du thesaurus
</t>
        </r>
        <r>
          <rPr>
            <sz val="9"/>
            <color rgb="FF000000"/>
            <rFont val="Arial"/>
            <family val="2"/>
          </rPr>
          <t xml:space="preserve"> - le mot-clé
</t>
        </r>
        <r>
          <rPr>
            <sz val="9"/>
            <color rgb="FF000000"/>
            <rFont val="Arial"/>
            <family val="2"/>
          </rPr>
          <t xml:space="preserve"> - l'URL où l'on peut trouver la définition du mot-clé</t>
        </r>
      </text>
    </comment>
    <comment ref="AC128" authorId="1" shapeId="0" xr:uid="{CABBF94B-F94F-47EE-B7E3-003BCF5A2C23}">
      <text>
        <r>
          <rPr>
            <b/>
            <sz val="9"/>
            <color rgb="FF000000"/>
            <rFont val="Tahoma"/>
            <family val="2"/>
          </rPr>
          <t>David SARRAMIA:</t>
        </r>
        <r>
          <rPr>
            <sz val="9"/>
            <color rgb="FF000000"/>
            <rFont val="Tahoma"/>
            <family val="2"/>
          </rPr>
          <t xml:space="preserve">
</t>
        </r>
        <r>
          <rPr>
            <sz val="9"/>
            <color rgb="FF000000"/>
            <rFont val="Tahoma"/>
            <family val="2"/>
          </rPr>
          <t xml:space="preserve">Indique s'il y a des caractères spéciaux
</t>
        </r>
        <r>
          <rPr>
            <sz val="9"/>
            <color rgb="FF000000"/>
            <rFont val="Tahoma"/>
            <family val="2"/>
          </rPr>
          <t xml:space="preserve">OK : non
</t>
        </r>
        <r>
          <rPr>
            <sz val="9"/>
            <color rgb="FF000000"/>
            <rFont val="Tahoma"/>
            <family val="2"/>
          </rPr>
          <t>KO : oui</t>
        </r>
      </text>
    </comment>
    <comment ref="AZ128" authorId="1" shapeId="0" xr:uid="{D9762DE9-6EFC-406C-BED9-15F82A867D3E}">
      <text>
        <r>
          <rPr>
            <b/>
            <sz val="9"/>
            <color indexed="81"/>
            <rFont val="Tahoma"/>
            <family val="2"/>
          </rPr>
          <t>David SARRAMIA:</t>
        </r>
        <r>
          <rPr>
            <sz val="9"/>
            <color indexed="81"/>
            <rFont val="Tahoma"/>
            <family val="2"/>
          </rPr>
          <t xml:space="preserve">
Indique s'il y a des caractères spéciaux
OK : non
KO : oui</t>
        </r>
      </text>
    </comment>
    <comment ref="BA139" authorId="0" shapeId="0" xr:uid="{00000000-0006-0000-0100-00001E000000}">
      <text>
        <r>
          <rPr>
            <b/>
            <sz val="10"/>
            <color rgb="FF000000"/>
            <rFont val="Arial"/>
            <family val="2"/>
          </rPr>
          <t xml:space="preserve">Texte sur la qualité
</t>
        </r>
        <r>
          <rPr>
            <b/>
            <sz val="10"/>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La description de la qualité des données n’a pas pour vocation de dire si celles-ci sont de bonne ou mauvaise qualité mais de vérifier que le niveau de qualité proposé soit en adéquation avec l’application envisagée et les besoins de l’utilisateur. Elle en précise, notamment par l’exhaustivité et la rigueur employées, les limites d’utilisation. Ce texte doit également fournir des éléments sur la généalogie de la donnée et son mode de production.
</t>
        </r>
        <r>
          <rPr>
            <sz val="9"/>
            <color rgb="FF000000"/>
            <rFont val="Arial"/>
            <family val="2"/>
          </rPr>
          <t xml:space="preserve">Chaque ressource spatiale a une histoire et a été construite sur la base d'autres travaux. La documentation spécifie les données sources, les transformations et les spécifications d'entrée/sortie d'une ressource. Ces informations sont intrinsèquement causales et communiquent le but, la théorie et la signification d'une ressource pour faciliter leur bonne réutilisation.
</t>
        </r>
        <r>
          <rPr>
            <u/>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Il est recommandé d’être le plus précis possible dans la description de la qualité de la donnée. Les informations qui doivent être renseignées sont, par exemple :
</t>
        </r>
        <r>
          <rPr>
            <sz val="9"/>
            <color rgb="FF000000"/>
            <rFont val="Arial"/>
            <family val="2"/>
          </rPr>
          <t xml:space="preserve">• L’exhaustivité : quelle partie est concernée par le lot de données ? Qu’est-ce qui en est exclu ?
</t>
        </r>
        <r>
          <rPr>
            <sz val="9"/>
            <color rgb="FF000000"/>
            <rFont val="Arial"/>
            <family val="2"/>
          </rPr>
          <t xml:space="preserve">• La précision du positionnement planimétrique : indiquer des éléments complémentaires aux informations sur la résolution spatiale en explicitant les conditions optimales d’usage et d’exploitation de la donnée.
</t>
        </r>
        <r>
          <rPr>
            <sz val="9"/>
            <color rgb="FF000000"/>
            <rFont val="Arial"/>
            <family val="2"/>
          </rPr>
          <t xml:space="preserve">• Le contrôle qualité : y a-t-il un contrôle qualité sur les données ? Si oui, expliquer les règles générales de celui-ci et les résultats obtenus. Y a-t-il des attributs qui renseignent sur la qualité de la donnée (comme un code précision) ?
</t>
        </r>
        <r>
          <rPr>
            <sz val="9"/>
            <color rgb="FF000000"/>
            <rFont val="Arial"/>
            <family val="2"/>
          </rPr>
          <t xml:space="preserve">• Le mode de production : existe-t-il un cahier des charges ou un dossier de spécifications techniques ?
</t>
        </r>
        <r>
          <rPr>
            <sz val="9"/>
            <color rgb="FF000000"/>
            <rFont val="Arial"/>
            <family val="2"/>
          </rPr>
          <t xml:space="preserve">• Les limites techniques d’utilisation : possibilité d’avertir l’utilisateur des usages pour lesquels le jeu de données n’est pas adapté.
</t>
        </r>
        <r>
          <rPr>
            <sz val="9"/>
            <color rgb="FF000000"/>
            <rFont val="Arial"/>
            <family val="2"/>
          </rPr>
          <t xml:space="preserve">• La généalogie et l’historique de la donnée : texte libre retraçant l’histoire des données en décrivant les principales phases, en indiquant les données ayant permis cette fabrication (référentiels par exemple).
</t>
        </r>
        <r>
          <rPr>
            <sz val="9"/>
            <color rgb="FF000000"/>
            <rFont val="Arial"/>
            <family val="2"/>
          </rPr>
          <t xml:space="preserve">• Pour les données 3D : préciser l’étendue verticale et le système vertical de référence.
</t>
        </r>
        <r>
          <rPr>
            <sz val="9"/>
            <color rgb="FF000000"/>
            <rFont val="Arial"/>
            <family val="2"/>
          </rPr>
          <t xml:space="preserve">• Préciser les éléments d’étendue temporelle.
</t>
        </r>
        <r>
          <rPr>
            <sz val="9"/>
            <color rgb="FF000000"/>
            <rFont val="Arial"/>
            <family val="2"/>
          </rPr>
          <t xml:space="preserve">Il est également possible de faire le lien vers des éléments de documentation.
</t>
        </r>
        <r>
          <rPr>
            <sz val="9"/>
            <color rgb="FF000000"/>
            <rFont val="Arial"/>
            <family val="2"/>
          </rPr>
          <t>En résumé, ce texte sert à contextualiser la donnée afin que celle-ci ne soit pas réutilisée abusivement et que les résultats soient compris au mieux.</t>
        </r>
      </text>
    </comment>
    <comment ref="BA149" authorId="0" shapeId="0" xr:uid="{00000000-0006-0000-0100-000020000000}">
      <text>
        <r>
          <rPr>
            <b/>
            <sz val="9"/>
            <color rgb="FF000000"/>
            <rFont val="Arial"/>
            <family val="2"/>
          </rPr>
          <t>Généralité sur les contraintes légales d’accès et d’utilisation</t>
        </r>
        <r>
          <rPr>
            <sz val="9"/>
            <color rgb="FF000000"/>
            <rFont val="Arial"/>
            <family val="2"/>
          </rPr>
          <t xml:space="preserve">
</t>
        </r>
        <r>
          <rPr>
            <sz val="9"/>
            <color rgb="FF000000"/>
            <rFont val="Arial"/>
            <family val="2"/>
          </rPr>
          <t xml:space="preserve">
</t>
        </r>
        <r>
          <rPr>
            <sz val="9"/>
            <color rgb="FF000000"/>
            <rFont val="Arial"/>
            <family val="2"/>
          </rPr>
          <t xml:space="preserve">Les informations ci-dessous concernent l’approche légale des limites et contraintes d’accès et d’utilisation de la donnée. Les limites d’usage relatives à ces caractéristiques techniques (échelle, précision…) auront été renseignées dans le texte sur la qualité de la donnée, comme expliqué précédemment. </t>
        </r>
      </text>
    </comment>
    <comment ref="AZ154" authorId="0" shapeId="0" xr:uid="{00000000-0006-0000-0100-000024000000}">
      <text>
        <r>
          <rPr>
            <b/>
            <sz val="9"/>
            <color rgb="FF000000"/>
            <rFont val="Arial"/>
            <family val="2"/>
          </rPr>
          <t xml:space="preserve">Autres conditions et mentions légales d’accès et d’utilisation
</t>
        </r>
        <r>
          <rPr>
            <sz val="9"/>
            <color rgb="FF000000"/>
            <rFont val="Arial"/>
            <family val="2"/>
          </rPr>
          <t xml:space="preserve">
</t>
        </r>
        <r>
          <rPr>
            <u/>
            <sz val="9"/>
            <color rgb="FF000000"/>
            <rFont val="Arial"/>
            <family val="2"/>
          </rPr>
          <t>Définition :</t>
        </r>
        <r>
          <rPr>
            <sz val="9"/>
            <color rgb="FF000000"/>
            <rFont val="Arial"/>
            <family val="2"/>
          </rPr>
          <t xml:space="preserve">
</t>
        </r>
        <r>
          <rPr>
            <sz val="9"/>
            <color rgb="FF000000"/>
            <rFont val="Arial"/>
            <family val="2"/>
          </rPr>
          <t xml:space="preserve">Cette information renseigne l’utilisateur sur les conditions d’utilisation de la donnée d’un point de vue administratif et légal.
</t>
        </r>
        <r>
          <rPr>
            <sz val="9"/>
            <color rgb="FF000000"/>
            <rFont val="Arial"/>
            <family val="2"/>
          </rPr>
          <t xml:space="preserve">Il complète les informations relatives aux contraintes d’accès public liées à Inspire et autres contraintes précédemment renseignées. Il précise notamment les conditions d’accès en terme de licence, d’acte d’engagement, de mentions légales, de restriction d’usage dans un cadre commercial ou concurrentiel, etc.
</t>
        </r>
        <r>
          <rPr>
            <sz val="9"/>
            <color rgb="FF000000"/>
            <rFont val="Arial"/>
            <family val="2"/>
          </rPr>
          <t xml:space="preserve">
</t>
        </r>
        <r>
          <rPr>
            <u/>
            <sz val="9"/>
            <color rgb="FF000000"/>
            <rFont val="Arial"/>
            <family val="2"/>
          </rPr>
          <t>Recommandations :</t>
        </r>
        <r>
          <rPr>
            <sz val="9"/>
            <color rgb="FF000000"/>
            <rFont val="Arial"/>
            <family val="2"/>
          </rPr>
          <t xml:space="preserve">
</t>
        </r>
        <r>
          <rPr>
            <sz val="9"/>
            <color rgb="FF000000"/>
            <rFont val="Arial"/>
            <family val="2"/>
          </rPr>
          <t xml:space="preserve">Les limites techniques d’usage et d’exploitation liées à la qualité de la donnée doivent être indiquées dans le champ dédié à cet effet.
</t>
        </r>
        <r>
          <rPr>
            <sz val="9"/>
            <color rgb="FF000000"/>
            <rFont val="Arial"/>
            <family val="2"/>
          </rPr>
          <t xml:space="preserve">Si aucune condition légale d’utilisation et d’accès n’existe, indiquer « Aucune autre condition légale ne s’applique ».
</t>
        </r>
        <r>
          <rPr>
            <sz val="9"/>
            <color rgb="FF000000"/>
            <rFont val="Arial"/>
            <family val="2"/>
          </rPr>
          <t xml:space="preserve">Si les conditions ne sont pas connues, indiquer « Conditions inconnues ».
</t>
        </r>
        <r>
          <rPr>
            <sz val="9"/>
            <color rgb="FF000000"/>
            <rFont val="Arial"/>
            <family val="2"/>
          </rPr>
          <t xml:space="preserve">Il est recommandé de préciser les mentions légales et les sources à faire figurer sur les supports de diffusion utilisant les données concernées.
</t>
        </r>
        <r>
          <rPr>
            <sz val="9"/>
            <color rgb="FF000000"/>
            <rFont val="Arial"/>
            <family val="2"/>
          </rPr>
          <t xml:space="preserve">
</t>
        </r>
        <r>
          <rPr>
            <u/>
            <sz val="9"/>
            <color rgb="FF000000"/>
            <rFont val="Arial"/>
            <family val="2"/>
          </rPr>
          <t xml:space="preserve">Exemples :
</t>
        </r>
        <r>
          <rPr>
            <u/>
            <sz val="9"/>
            <color rgb="FF000000"/>
            <rFont val="Arial"/>
            <family val="2"/>
          </rPr>
          <t xml:space="preserve">
</t>
        </r>
        <r>
          <rPr>
            <sz val="9"/>
            <color rgb="FF000000"/>
            <rFont val="Arial"/>
            <family val="2"/>
          </rPr>
          <t xml:space="preserve">- Creative Commons Attribution 4.0 International License (CC BY 4.0, https://creativecommons.org/licenses/by/4.0/).
</t>
        </r>
        <r>
          <rPr>
            <sz val="9"/>
            <color rgb="FF000000"/>
            <rFont val="Arial"/>
            <family val="2"/>
          </rPr>
          <t xml:space="preserve">- Licence Ouverte / Open Licence Version 2.0 compatible CC BY </t>
        </r>
      </text>
    </comment>
    <comment ref="BA157" authorId="0" shapeId="0" xr:uid="{00000000-0006-0000-0100-000025000000}">
      <text>
        <r>
          <rPr>
            <b/>
            <sz val="9"/>
            <color rgb="FF000000"/>
            <rFont val="Tahoma"/>
            <family val="2"/>
          </rPr>
          <t xml:space="preserve">Accès aux données ét documents associés
</t>
        </r>
        <r>
          <rPr>
            <sz val="9"/>
            <color rgb="FF000000"/>
            <rFont val="Tahoma"/>
            <family val="2"/>
          </rPr>
          <t xml:space="preserve">
</t>
        </r>
        <r>
          <rPr>
            <u/>
            <sz val="9"/>
            <color rgb="FF000000"/>
            <rFont val="Tahoma"/>
            <family val="2"/>
          </rPr>
          <t>Définition :</t>
        </r>
        <r>
          <rPr>
            <sz val="9"/>
            <color rgb="FF000000"/>
            <rFont val="Tahoma"/>
            <family val="2"/>
          </rPr>
          <t xml:space="preserve">
</t>
        </r>
        <r>
          <rPr>
            <sz val="9"/>
            <color rgb="FF000000"/>
            <rFont val="Tahoma"/>
            <family val="2"/>
          </rPr>
          <t xml:space="preserve">Ce champ permet de lister les liens vers les données ; il peut s’agir d’un lien de téléchargement de la donnée elle-même ou de tout autre document complémentaire et utile à une meilleure compréhension (dossier de spécification, actes d’engagement…) 
</t>
        </r>
        <r>
          <rPr>
            <sz val="9"/>
            <color rgb="FF000000"/>
            <rFont val="Tahoma"/>
            <family val="2"/>
          </rPr>
          <t xml:space="preserve">Ce lien URL doit être accompagné d’un nom et d’une description précisant la nature et le contenu de la donnée accessible.
</t>
        </r>
        <r>
          <rPr>
            <sz val="9"/>
            <color rgb="FF000000"/>
            <rFont val="Tahoma"/>
            <family val="2"/>
          </rPr>
          <t xml:space="preserve">
</t>
        </r>
        <r>
          <rPr>
            <u/>
            <sz val="9"/>
            <color rgb="FF000000"/>
            <rFont val="Tahoma"/>
            <family val="2"/>
          </rPr>
          <t>Recommandations :</t>
        </r>
        <r>
          <rPr>
            <sz val="9"/>
            <color rgb="FF000000"/>
            <rFont val="Tahoma"/>
            <family val="2"/>
          </rPr>
          <t xml:space="preserve">
</t>
        </r>
        <r>
          <rPr>
            <sz val="9"/>
            <color rgb="FF000000"/>
            <rFont val="Tahoma"/>
            <family val="2"/>
          </rPr>
          <t xml:space="preserve">Il est recommandé d’utiliser des adresses URL complètes (pas de chemin relatif), publiques et pérennes.
</t>
        </r>
        <r>
          <rPr>
            <sz val="9"/>
            <color rgb="FF000000"/>
            <rFont val="Tahoma"/>
            <family val="2"/>
          </rPr>
          <t xml:space="preserve">
</t>
        </r>
        <r>
          <rPr>
            <u/>
            <sz val="9"/>
            <color rgb="FF000000"/>
            <rFont val="Tahoma"/>
            <family val="2"/>
          </rPr>
          <t>Exemple :</t>
        </r>
        <r>
          <rPr>
            <sz val="9"/>
            <color rgb="FF000000"/>
            <rFont val="Tahoma"/>
            <family val="2"/>
          </rPr>
          <t xml:space="preserve">
</t>
        </r>
        <r>
          <rPr>
            <sz val="9"/>
            <color rgb="FF000000"/>
            <rFont val="Tahoma"/>
            <family val="2"/>
          </rPr>
          <t>URL : https://ceba.uca.fr/importmetadata/api/125</t>
        </r>
      </text>
    </comment>
    <comment ref="BA170" authorId="0" shapeId="0" xr:uid="{00000000-0006-0000-0100-000028000000}">
      <text>
        <r>
          <rPr>
            <b/>
            <sz val="9"/>
            <color rgb="FF000000"/>
            <rFont val="Arial"/>
            <family val="2"/>
          </rPr>
          <t xml:space="preserve">Illustration
</t>
        </r>
        <r>
          <rPr>
            <sz val="9"/>
            <color rgb="FF000000"/>
            <rFont val="Arial"/>
            <family val="2"/>
          </rPr>
          <t xml:space="preserve">
</t>
        </r>
        <r>
          <rPr>
            <u/>
            <sz val="9"/>
            <color rgb="FF000000"/>
            <rFont val="Arial"/>
            <family val="2"/>
          </rPr>
          <t>Définition:</t>
        </r>
        <r>
          <rPr>
            <sz val="9"/>
            <color rgb="FF000000"/>
            <rFont val="Arial"/>
            <family val="2"/>
          </rPr>
          <t xml:space="preserve">
</t>
        </r>
        <r>
          <rPr>
            <sz val="9"/>
            <color rgb="FF000000"/>
            <rFont val="Arial"/>
            <family val="2"/>
          </rPr>
          <t xml:space="preserve">Ce champ fournit un lien vers une image représentant la donnée (principalement le lot de données). Il peut s’agir d’une représentation de la donnée ou d’une carte basée sur celle-ci. La carte ou la couche de données doit être clairement mise en évidence sur l’image créée pour une sémiologie graphique adaptée.
</t>
        </r>
        <r>
          <rPr>
            <sz val="9"/>
            <color rgb="FF000000"/>
            <rFont val="Arial"/>
            <family val="2"/>
          </rPr>
          <t xml:space="preserve">
</t>
        </r>
        <r>
          <rPr>
            <u/>
            <sz val="9"/>
            <color rgb="FF000000"/>
            <rFont val="Arial"/>
            <family val="2"/>
          </rPr>
          <t>Recommandations:</t>
        </r>
        <r>
          <rPr>
            <sz val="9"/>
            <color rgb="FF000000"/>
            <rFont val="Arial"/>
            <family val="2"/>
          </rPr>
          <t xml:space="preserve">
</t>
        </r>
        <r>
          <rPr>
            <sz val="9"/>
            <color rgb="FF000000"/>
            <rFont val="Arial"/>
            <family val="2"/>
          </rPr>
          <t xml:space="preserve">Fournir une image d’une taille suffisante (20cm de hauteur en 72dpi) et au format .jpeg. Il est recommandé de donner à l’image le même nom que le fichier de métadonnées. Le lien vers l’illustration doit être unique, public et disponible de façon pérenne. Le stockage des illustrations et leur accessibilité sont sous la responsabilité de l’organisme qui saisit ou gère la fiche de métadonnées.
</t>
        </r>
        <r>
          <rPr>
            <sz val="9"/>
            <color rgb="FF000000"/>
            <rFont val="Arial"/>
            <family val="2"/>
          </rPr>
          <t xml:space="preserve">
</t>
        </r>
        <r>
          <rPr>
            <sz val="9"/>
            <color rgb="FF000000"/>
            <rFont val="Arial"/>
            <family val="2"/>
          </rPr>
          <t xml:space="preserve">Comme son nom l'indique, cela peut être le logo ou une représentation que l'on souhaite associé à la donnée.
</t>
        </r>
        <r>
          <rPr>
            <sz val="9"/>
            <color rgb="FF000000"/>
            <rFont val="Arial"/>
            <family val="2"/>
          </rPr>
          <t xml:space="preserve">Attention, la ressource doit être accessible en permanence
</t>
        </r>
      </text>
    </comment>
    <comment ref="BA177" authorId="0" shapeId="0" xr:uid="{00000000-0006-0000-0100-000029000000}">
      <text>
        <r>
          <rPr>
            <b/>
            <sz val="9"/>
            <color rgb="FF000000"/>
            <rFont val="Arial"/>
            <family val="2"/>
          </rPr>
          <t xml:space="preserve">Remarques
</t>
        </r>
        <r>
          <rPr>
            <sz val="9"/>
            <color rgb="FF000000"/>
            <rFont val="Arial"/>
            <family val="2"/>
          </rPr>
          <t xml:space="preserve">Cet élément ne fait pas partie de la fiche de métadonnées à proprement parler et ne sera pas exporté lors de la conversion du fichier Excel au format d’échange XML. Il sert simplement à noter des observations sur la fiche ou sur les données pour en assurer la gestion.
</t>
        </r>
        <r>
          <rPr>
            <sz val="9"/>
            <color rgb="FF000000"/>
            <rFont val="Arial"/>
            <family val="2"/>
          </rPr>
          <t>Il est donc fortement recommandé de ne pas y faire apparaître toute information importante qui serait utile pour l’utilisateur.</t>
        </r>
      </text>
    </comment>
  </commentList>
</comments>
</file>

<file path=xl/sharedStrings.xml><?xml version="1.0" encoding="utf-8"?>
<sst xmlns="http://schemas.openxmlformats.org/spreadsheetml/2006/main" count="1413" uniqueCount="1040">
  <si>
    <t>Information sur les métadonnées</t>
  </si>
  <si>
    <t>Identifiant de la fiche</t>
  </si>
  <si>
    <t>Date de création de la fiche</t>
  </si>
  <si>
    <t>1 - Français</t>
  </si>
  <si>
    <t>4 - utf8</t>
  </si>
  <si>
    <t>Type de donnée décrite</t>
  </si>
  <si>
    <t>5 - Jeu de données</t>
  </si>
  <si>
    <t>Nom</t>
  </si>
  <si>
    <t>Contacts pour la fiche</t>
  </si>
  <si>
    <t>1.</t>
  </si>
  <si>
    <t>Fonction</t>
  </si>
  <si>
    <t>Organisme</t>
  </si>
  <si>
    <t>Adresse</t>
  </si>
  <si>
    <t>CP</t>
  </si>
  <si>
    <t>Ville</t>
  </si>
  <si>
    <t>Tél.</t>
  </si>
  <si>
    <t>E-mail</t>
  </si>
  <si>
    <t>Rôle</t>
  </si>
  <si>
    <t>7 - Point de contact</t>
  </si>
  <si>
    <t>2.</t>
  </si>
  <si>
    <t>3.</t>
  </si>
  <si>
    <t>4.</t>
  </si>
  <si>
    <t>5.</t>
  </si>
  <si>
    <t>Description de la donnée</t>
  </si>
  <si>
    <t>Représentation spatiale</t>
  </si>
  <si>
    <t>Date de publication</t>
  </si>
  <si>
    <t>Date de mise à jour</t>
  </si>
  <si>
    <t>Rythme de mise à jour</t>
  </si>
  <si>
    <t>Date de début</t>
  </si>
  <si>
    <t>Date de fin</t>
  </si>
  <si>
    <t>Description</t>
  </si>
  <si>
    <t>Emprise</t>
  </si>
  <si>
    <t>Latitude Nord</t>
  </si>
  <si>
    <t>Longitude Ouest</t>
  </si>
  <si>
    <t>Longitude Est</t>
  </si>
  <si>
    <t>Latitude Sud</t>
  </si>
  <si>
    <t>Système de projection</t>
  </si>
  <si>
    <t>Thème 3</t>
  </si>
  <si>
    <t>Thème 2</t>
  </si>
  <si>
    <t>Thème 4</t>
  </si>
  <si>
    <t>Thésaurus/Mots clés</t>
  </si>
  <si>
    <t>Id.</t>
  </si>
  <si>
    <t>Thesaurus</t>
  </si>
  <si>
    <t>Code</t>
  </si>
  <si>
    <t>Thes0</t>
  </si>
  <si>
    <t>Thes3</t>
  </si>
  <si>
    <t>Thes1</t>
  </si>
  <si>
    <t>Qualité de la donnée</t>
  </si>
  <si>
    <t>Texte sur la qualité</t>
  </si>
  <si>
    <t>Diffusion du lot de données</t>
  </si>
  <si>
    <t>Conditions légales d'accès et d'utilisation</t>
  </si>
  <si>
    <t>Accès aux données et documents associés</t>
  </si>
  <si>
    <t>Lien - URL</t>
  </si>
  <si>
    <t>Illustration</t>
  </si>
  <si>
    <t>Remarques</t>
  </si>
  <si>
    <t>INSPIRE</t>
  </si>
  <si>
    <t>langue</t>
  </si>
  <si>
    <t>pointOfContact</t>
  </si>
  <si>
    <t>Fréquence de mise à jour de la ressource</t>
  </si>
  <si>
    <t>RGF93/CC48 - EPSG 3948</t>
  </si>
  <si>
    <t>RGF93/Lambert-93 - EPSG 2154</t>
  </si>
  <si>
    <t>Localisation</t>
  </si>
  <si>
    <t>NTF (Paris) / Lambert Nord France - EPSG 27561</t>
  </si>
  <si>
    <t>GEMET</t>
  </si>
  <si>
    <t>NTF (Paris) / Lambert zone I - EPSG 27571</t>
  </si>
  <si>
    <t>Thes2</t>
  </si>
  <si>
    <t>NTF (Paris) / Lambert zone II - EPSG 27572</t>
  </si>
  <si>
    <t>CTNET</t>
  </si>
  <si>
    <t>WGS 84 / UTM zone 31N - EPSG 32631</t>
  </si>
  <si>
    <t>WGS 84 / UTM zone 32N - EPSG 32632</t>
  </si>
  <si>
    <t>Aménagement du territoire</t>
  </si>
  <si>
    <t>Droit</t>
  </si>
  <si>
    <t>Démographie</t>
  </si>
  <si>
    <t>Informatique</t>
  </si>
  <si>
    <t>Liste des code ISO 19115 et INSPIRE</t>
  </si>
  <si>
    <t>B5.10</t>
  </si>
  <si>
    <t>MD_CharacterSetCode</t>
  </si>
  <si>
    <t>Nom de l’élément</t>
  </si>
  <si>
    <t>Définition</t>
  </si>
  <si>
    <t>Id</t>
  </si>
  <si>
    <t>CharSetCd</t>
  </si>
  <si>
    <t>Nom du standard de codage des caractères</t>
  </si>
  <si>
    <t>ucs2</t>
  </si>
  <si>
    <t>1 - ucs2</t>
  </si>
  <si>
    <t>16-bit fixed size Universal Character Set, based on ISO/IEC 10646</t>
  </si>
  <si>
    <t>ucs4</t>
  </si>
  <si>
    <t>2 - ucs4</t>
  </si>
  <si>
    <t xml:space="preserve">32-bit fixed size Universal Character Set, based on ISO/IEC 10646 </t>
  </si>
  <si>
    <t>utf7</t>
  </si>
  <si>
    <t>3 - utf7</t>
  </si>
  <si>
    <t xml:space="preserve">7-bit variable size UCS Transfer Format, based on ISO/IEC 10646 </t>
  </si>
  <si>
    <t>utf8</t>
  </si>
  <si>
    <t xml:space="preserve">8-bit variable size UCS Transfer Format, based on ISO/IEC 10646 </t>
  </si>
  <si>
    <t>utf16</t>
  </si>
  <si>
    <t>5 - utf16</t>
  </si>
  <si>
    <t xml:space="preserve">16-bit variable size UCS Transfer Format, based on ISO/IEC 10646 </t>
  </si>
  <si>
    <t>8859part1</t>
  </si>
  <si>
    <t>6 - 8859part1</t>
  </si>
  <si>
    <t xml:space="preserve">ISO/IEC 8859-1, Information technology – 8-bit single-byte coded graphic character sets  – Part 1: Latin alphabet No. 1 </t>
  </si>
  <si>
    <t>8859part15</t>
  </si>
  <si>
    <t>20 - 8859part15</t>
  </si>
  <si>
    <t xml:space="preserve">ISO/IEC 8859-15, Information technology – 8-bit single-byte coded graphic character sets – Part 15: Latin alphabet No. 9 </t>
  </si>
  <si>
    <t>8859part16</t>
  </si>
  <si>
    <t>21 - 8859part16</t>
  </si>
  <si>
    <t>ISO/IEC 8859-16, Information technology – 8-bit single-byte coded graphic character sets – Part 16: Latin alphabet No. 10</t>
  </si>
  <si>
    <t>8859part2</t>
  </si>
  <si>
    <t>7 - 8859part2</t>
  </si>
  <si>
    <t xml:space="preserve">ISO/IEC 8859-2, Information technology – 8-bit single-byte coded graphic character sets  Part 2: Latin alphabet No. 2 </t>
  </si>
  <si>
    <t>8859part3</t>
  </si>
  <si>
    <t>8 - 8859part3</t>
  </si>
  <si>
    <t xml:space="preserve">ISO/IEC 8859-3, Information technology –  8-bit single-byte coded graphic character sets – Part 3: Latin alphabet No. 3 </t>
  </si>
  <si>
    <t>8859part4</t>
  </si>
  <si>
    <t>9 - 8859part4</t>
  </si>
  <si>
    <t xml:space="preserve">ISO/IEC 8859-4, Information technology – 8-bit single-byte coded graphic character sets – Part 4: Latin alphabet No. 4 </t>
  </si>
  <si>
    <t>8859part5</t>
  </si>
  <si>
    <t>10 - 8859part5</t>
  </si>
  <si>
    <t xml:space="preserve">ISO/IEC 8859-51, Information technology – 8-bit single-byte coded graphic character sets – Part 5: Latin/Cyrillic alphabet </t>
  </si>
  <si>
    <t>8859part6</t>
  </si>
  <si>
    <t>11 - 8859part6</t>
  </si>
  <si>
    <t xml:space="preserve">ISO/IEC 8859-6, Information technology – 8-bit single-byte coded graphic character sets – Part 6: Latin/Arabic alphabet </t>
  </si>
  <si>
    <t>8859part7</t>
  </si>
  <si>
    <t>12 - 8859part7</t>
  </si>
  <si>
    <t xml:space="preserve">ISO/IEC 8859-7, Information technology – 8-bit single-byte coded graphic character sets – Part 7: Latin/Greek alphabet </t>
  </si>
  <si>
    <t>8859part8</t>
  </si>
  <si>
    <t>13 - 8859part8</t>
  </si>
  <si>
    <t xml:space="preserve">ISO/IEC 8859-8, Information technology – 8-bit single-byte coded graphic character sets – Part 8: Latin/Hebrew alphabet </t>
  </si>
  <si>
    <t>8859part9</t>
  </si>
  <si>
    <t>14 - 8859part9</t>
  </si>
  <si>
    <t xml:space="preserve">ISO/IEC8859-9, Information technology –  8-bit single-byte coded graphic character sets – Part 9: Latin alphabet No. 5 </t>
  </si>
  <si>
    <t>8859part10</t>
  </si>
  <si>
    <t>15 - 8859part10</t>
  </si>
  <si>
    <t xml:space="preserve">ISO/IEC 8859-10, Information technology – 8-bit single-byte coded graphic character sets – Part 10: Latin alphabet No. 6 </t>
  </si>
  <si>
    <t>8859part11</t>
  </si>
  <si>
    <t>16 - 8859part11</t>
  </si>
  <si>
    <t xml:space="preserve">ISO/IEC 8859-11, Information technology – 8-bit single-byte coded graphic character sets – Part 11: Latin/Thai alphabet </t>
  </si>
  <si>
    <t>reserved</t>
  </si>
  <si>
    <t>17 - reserved</t>
  </si>
  <si>
    <t xml:space="preserve">ISO/IEC 8859-12, Information technology – 8-bit single-byte coded graphic character sets – Part 12: </t>
  </si>
  <si>
    <t>8859part13</t>
  </si>
  <si>
    <t>18 - 8859part13</t>
  </si>
  <si>
    <t xml:space="preserve">ISO/IEC 8859-13, Information technology – 8-bit single-byte coded graphic character sets – Part 13: Latin alphabet No. 7 </t>
  </si>
  <si>
    <t>8859part14</t>
  </si>
  <si>
    <t>19 - 8859part14</t>
  </si>
  <si>
    <t xml:space="preserve">ISO/IEC 8859-14, Information technology – 8-bit single-byte coded graphic character sets – Part 14: Latin alphabet No. 8 (Celtic) </t>
  </si>
  <si>
    <t>jis</t>
  </si>
  <si>
    <t>22 - jis</t>
  </si>
  <si>
    <t xml:space="preserve">japanese code set used for electronic transmission </t>
  </si>
  <si>
    <t>shiftJIS</t>
  </si>
  <si>
    <t>23 - shiftJIS</t>
  </si>
  <si>
    <t xml:space="preserve">japanese code set used on MS-DOS based machines </t>
  </si>
  <si>
    <t>eucJP</t>
  </si>
  <si>
    <t>24 - eucJP</t>
  </si>
  <si>
    <t xml:space="preserve">japanese code set used on UNIX based machines </t>
  </si>
  <si>
    <t>usAscii</t>
  </si>
  <si>
    <t>25 - usAscii</t>
  </si>
  <si>
    <t xml:space="preserve">united states ASCII code set (ISO 646 US) </t>
  </si>
  <si>
    <t>ebcdic</t>
  </si>
  <si>
    <t>26 - ebcdic</t>
  </si>
  <si>
    <t xml:space="preserve">ibm mainframe code set </t>
  </si>
  <si>
    <t>eucKR</t>
  </si>
  <si>
    <t>27 - eucKR</t>
  </si>
  <si>
    <t xml:space="preserve">korean code set </t>
  </si>
  <si>
    <t>big5</t>
  </si>
  <si>
    <t>28 - big5</t>
  </si>
  <si>
    <t xml:space="preserve">traditional Chinese code set used in Taiwan, Hong Kong of China and other areas </t>
  </si>
  <si>
    <t>GB2312</t>
  </si>
  <si>
    <t>29 - GB2312</t>
  </si>
  <si>
    <t xml:space="preserve">simplified Chinese code set </t>
  </si>
  <si>
    <t>B5.18</t>
  </si>
  <si>
    <t>MD_MaintenanceFrequencyCode</t>
  </si>
  <si>
    <t>MaintFreqCd</t>
  </si>
  <si>
    <t>continual</t>
  </si>
  <si>
    <t>1 - en continu</t>
  </si>
  <si>
    <t>daily</t>
  </si>
  <si>
    <t>2 - quotidien</t>
  </si>
  <si>
    <t>weekly</t>
  </si>
  <si>
    <t>3 - hebdomadaire</t>
  </si>
  <si>
    <t>fortnightly</t>
  </si>
  <si>
    <t>4 - tous les 15 jours</t>
  </si>
  <si>
    <t>monthly</t>
  </si>
  <si>
    <t>5 - mensuel</t>
  </si>
  <si>
    <t>quaterly</t>
  </si>
  <si>
    <t>6 - trimestriel</t>
  </si>
  <si>
    <t>7 - semestriel</t>
  </si>
  <si>
    <t>8 - annuel</t>
  </si>
  <si>
    <t>9 - quand nécessaire</t>
  </si>
  <si>
    <t>irregular</t>
  </si>
  <si>
    <t>10 - irrégulier</t>
  </si>
  <si>
    <t>notPlanned</t>
  </si>
  <si>
    <t>unknown</t>
  </si>
  <si>
    <t>12 - inconnu</t>
  </si>
  <si>
    <t>B 5.25</t>
  </si>
  <si>
    <t>MD_ScopeCode</t>
  </si>
  <si>
    <t>ScopeCd</t>
  </si>
  <si>
    <t>Classe d’information sur laquelle s’applique l’objet référencé</t>
  </si>
  <si>
    <t>attribute</t>
  </si>
  <si>
    <t>Informations appliquées aux caractéristiques de l’attribut</t>
  </si>
  <si>
    <t>attributeType</t>
  </si>
  <si>
    <t>Informations appliquées aux caractéristiques de l’entité</t>
  </si>
  <si>
    <t>collectionHardware</t>
  </si>
  <si>
    <t>Informations appliquées aux caractéristiques d’une collection matérielle</t>
  </si>
  <si>
    <t>collectionSession</t>
  </si>
  <si>
    <t>Informations appliquées aux caractéristiques d’une collection de session</t>
  </si>
  <si>
    <t>dataset</t>
  </si>
  <si>
    <t>Informations appliquées aux caractéristiques de jeu de données</t>
  </si>
  <si>
    <t>series</t>
  </si>
  <si>
    <t>Informations appliquées aux caractéristiques de la collection de données</t>
  </si>
  <si>
    <t>nonGeographicDataset</t>
  </si>
  <si>
    <t>Informations appliquées aux caractéristiques de jeux de données non géographiques</t>
  </si>
  <si>
    <t>dimensionGroup</t>
  </si>
  <si>
    <t>informations appliquées à un groupe</t>
  </si>
  <si>
    <t>feature</t>
  </si>
  <si>
    <t>Informations appliquées à une entité</t>
  </si>
  <si>
    <t>featureType</t>
  </si>
  <si>
    <t>Informations appliquées à un type d’entité</t>
  </si>
  <si>
    <t>propertyType</t>
  </si>
  <si>
    <t>Informations appliquées à un type de propriété</t>
  </si>
  <si>
    <t>software</t>
  </si>
  <si>
    <t>Informations appliquées à programme ou à une routine</t>
  </si>
  <si>
    <t>fieldSession</t>
  </si>
  <si>
    <t>Informations appliquées aux caractéristiques d’un champ de session</t>
  </si>
  <si>
    <t>service</t>
  </si>
  <si>
    <t>Informations appliquées à un service Internet</t>
  </si>
  <si>
    <t>model</t>
  </si>
  <si>
    <t>Informations appliquées à modèle décrivant les objets ou un ensemble d'objets</t>
  </si>
  <si>
    <t>tile</t>
  </si>
  <si>
    <t>Informations appliquées à un sous-ensemble, partie d’un jeu de données</t>
  </si>
  <si>
    <t>RO001</t>
  </si>
  <si>
    <t>fieldCampaign</t>
  </si>
  <si>
    <t>Informations appliquées à une campagne de mesure de terrain</t>
  </si>
  <si>
    <t>B5.26</t>
  </si>
  <si>
    <t>MD_SpatialRepresentationTypeCode</t>
  </si>
  <si>
    <t>SpatRepTypCD</t>
  </si>
  <si>
    <t>Mode représentation de l’information géographique</t>
  </si>
  <si>
    <t>vector</t>
  </si>
  <si>
    <t>1 - Vecteur</t>
  </si>
  <si>
    <t>Donnée vecteur (point, ligne, polygone)</t>
  </si>
  <si>
    <t>grid</t>
  </si>
  <si>
    <t>2 - Raster</t>
  </si>
  <si>
    <t>Donnée raster</t>
  </si>
  <si>
    <t>textTable</t>
  </si>
  <si>
    <t>3 - Table texte</t>
  </si>
  <si>
    <t>Texte ou donnée tabulaire</t>
  </si>
  <si>
    <t>tin</t>
  </si>
  <si>
    <t>4 - Tin</t>
  </si>
  <si>
    <r>
      <t>Réseau de triangle irrégulier (</t>
    </r>
    <r>
      <rPr>
        <i/>
        <sz val="10"/>
        <rFont val="Arial"/>
        <family val="2"/>
      </rPr>
      <t>Triangulated Irregular Network</t>
    </r>
    <r>
      <rPr>
        <sz val="10"/>
        <rFont val="Arial"/>
        <family val="2"/>
      </rPr>
      <t>)</t>
    </r>
  </si>
  <si>
    <t>stereoModel</t>
  </si>
  <si>
    <t>5 - Vue 3D</t>
  </si>
  <si>
    <t>Vue en 3 dimensions</t>
  </si>
  <si>
    <t>video</t>
  </si>
  <si>
    <t>6 - Vidéo</t>
  </si>
  <si>
    <t>enregistrement vidéo</t>
  </si>
  <si>
    <t>B5.27</t>
  </si>
  <si>
    <t>MD_TopicCategoryCode</t>
  </si>
  <si>
    <t>TopicCatCd</t>
  </si>
  <si>
    <t>Classification thématique de haut niveau pour assister la recherche de données géographiques. Peut être utiliser pour regrouper des mots clés. La liste d’exemples n’est pas exhaustive. Il est bien entendu qu’il existe des croisements entre les différentes</t>
  </si>
  <si>
    <t>farming</t>
  </si>
  <si>
    <t>1 - Agriculture</t>
  </si>
  <si>
    <t>Elevage et/ou cultures
Exemples : agriculture, irrigation, aquaculture, plantations</t>
  </si>
  <si>
    <t>biota</t>
  </si>
  <si>
    <t>2 - Flore et faune</t>
  </si>
  <si>
    <t>Flore et faune dans un écosystème naturel
Exemples : habitat, écologie, faune sauvage, faune aquatique, sciences biologiques, zones humides, végétation, biodiversité</t>
  </si>
  <si>
    <t>boundaries</t>
  </si>
  <si>
    <t>3 - Limites politiques et administratives</t>
  </si>
  <si>
    <t>Exemples : limites de pays, de provinces, de départements, de communes</t>
  </si>
  <si>
    <t>climatologyMeteorologyAtmosphere</t>
  </si>
  <si>
    <t>4 - Climatologie, météorologie</t>
  </si>
  <si>
    <t>Processus et phénomènes atmosphériques
Exemples : climat, météorologie, conditions atmosphériques, changements climatiques, couverture nuageuse</t>
  </si>
  <si>
    <t>economy</t>
  </si>
  <si>
    <t>5 - Economie</t>
  </si>
  <si>
    <t>Activités économiques
Exemples : production, travail, revenu, commerce, industrie, tourisme et éco-tourisme, foresterie, pêche, chasse, exploration et exploitation des ressources minières, pétrole, gaz naturel</t>
  </si>
  <si>
    <t>elevation</t>
  </si>
  <si>
    <t>6 - Topographie</t>
  </si>
  <si>
    <t>Topographie au dessous et dessus du niveau de la mer
Exemples : altitude, bathymétrie, MNT, pentes et calculs dérivés de l’altitude</t>
  </si>
  <si>
    <t>7 - Ressources et gestion de l’environnement</t>
  </si>
  <si>
    <t>Ressources naturelles, protection, conservation des ressources naturelles
Exemples : pollution, traitement et stockage des déchets, suivi de l’environnement, gestion du risque, réserves naturelles, paysage</t>
  </si>
  <si>
    <t>geoscientificInformation</t>
  </si>
  <si>
    <t>8 - Géosciences</t>
  </si>
  <si>
    <t>Informations relatives aux sciences de la terre
Exemples : composants et processus géophysiques, géologie, minéralogie, tectonique, risque sismique</t>
  </si>
  <si>
    <t>health</t>
  </si>
  <si>
    <t>9 - Santé</t>
  </si>
  <si>
    <t>Santé, services de santé, épidémiologie
Exemples : maladies et épidémie, facteurs affectant la santé, santé mentale et physique, services de santé</t>
  </si>
  <si>
    <t>imageryBaseMapsEarthCover</t>
  </si>
  <si>
    <t>10 - Carte de référence de la couverture terrestre</t>
  </si>
  <si>
    <t>Carte de référence
Exemples : occupation des terres, imagerie aérienne et satellitale, carte thématiques, carte topographiques</t>
  </si>
  <si>
    <t>intelligenceMilitary</t>
  </si>
  <si>
    <t>11 - Infrastructures militaires</t>
  </si>
  <si>
    <t>Bases militaires et infrastructures</t>
  </si>
  <si>
    <t>inlandWaters</t>
  </si>
  <si>
    <t>12 - Hydrographie</t>
  </si>
  <si>
    <t>Exemples : fleuves, rivières, glaciers, lacs salés, systèmes hydrographiques, barrages, débits, qualité de l’eau</t>
  </si>
  <si>
    <t>location</t>
  </si>
  <si>
    <t>13 - Localisant</t>
  </si>
  <si>
    <t>Exemples : zones postales, adresses, points de contrôle, réseau géodésique</t>
  </si>
  <si>
    <t>oceans</t>
  </si>
  <si>
    <t>14 - Océans</t>
  </si>
  <si>
    <t>Composants et caractéristiques du milieu maritime
Exemples : littoral, récifs, marée, etc.</t>
  </si>
  <si>
    <t>planningCadastre</t>
  </si>
  <si>
    <t>15 - Planification et aménagement du territoire</t>
  </si>
  <si>
    <t>Exemples : carte d’utilisation des terres, plan d’occupation des sols, planification pour la prévention des risques</t>
  </si>
  <si>
    <t>society</t>
  </si>
  <si>
    <t>16 - Société</t>
  </si>
  <si>
    <t>Caractéristiques des sociétés et des cultures
Exemples :lois, anthropologie, éducation, données démographiques, archéologique, suivi des systèmes  sociaux, croyances, us et coutumes, crimes et justices</t>
  </si>
  <si>
    <t>structure</t>
  </si>
  <si>
    <t>17 - Aménagements urbains</t>
  </si>
  <si>
    <t xml:space="preserve">aménagements urbains
Exemples : musée, église, usines, maisons, monuments, boutiques, immeubles
</t>
  </si>
  <si>
    <t>transportation</t>
  </si>
  <si>
    <t>18 - Infrastructures de transport</t>
  </si>
  <si>
    <t>Moyens de transports des personnes et des biens
Exemples :  routes, aéroports, tunnels, viaducs, ponts, chemin de fer</t>
  </si>
  <si>
    <t>utilitiesCommunication</t>
  </si>
  <si>
    <t>19 - Réseaux de télécommunication, d’énergie</t>
  </si>
  <si>
    <t>Systèmes de distribution de gestion ou de stockage de l’énergie, de l’eau, des déchets. Infrastructures et services de communication.
Exemples : source d’énergie solaire, hydroélectrique, nucléaire, épuration et distribution des eaux, réseau de distributi</t>
  </si>
  <si>
    <t>B5.5</t>
  </si>
  <si>
    <t>CI_RoleCode</t>
  </si>
  <si>
    <t>RoleCd</t>
  </si>
  <si>
    <t>Fonction de l’organisme cité en référence</t>
  </si>
  <si>
    <t>resourceProvider</t>
  </si>
  <si>
    <t>1 - Fournisseur</t>
  </si>
  <si>
    <t>Organisme qui fournit la ressource. Acteur qui délivre physiquement la ressource, soit de manière directe au destinataire, soit par l’intermédiaire d’un diffuseur</t>
  </si>
  <si>
    <t>custodian</t>
  </si>
  <si>
    <t>2 - Gestionnaire</t>
  </si>
  <si>
    <t>Acteur responsable de la gestion et de la mise à jour de la ressource</t>
  </si>
  <si>
    <t>owner</t>
  </si>
  <si>
    <t>3 - Propriétaire</t>
  </si>
  <si>
    <t>Organisme qui est propriétaire de la ressource / Acteur qui détient les droits patrimoniaux de la ressource</t>
  </si>
  <si>
    <t>Organisme que l’on peut contacter pour avoir des renseignements détaillés sur la ressource. Acteur à contacter en premier lieu pour obtenir des informations relatives à la ressource</t>
  </si>
  <si>
    <t>author</t>
  </si>
  <si>
    <t>11 - Auteur</t>
  </si>
  <si>
    <t>Organisme  ou personne qui est auteur. Acteur qui dispose des droits moraux relatifs à la ressource</t>
  </si>
  <si>
    <t>user</t>
  </si>
  <si>
    <t>4 - Utilisateur</t>
  </si>
  <si>
    <t>Organisme qui utilise ou a utilisé la ressource</t>
  </si>
  <si>
    <t>distributor</t>
  </si>
  <si>
    <t>5 - Distributeur</t>
  </si>
  <si>
    <t>Organisme qui distribue la ressource. Diffuseur de second niveau de la ressource</t>
  </si>
  <si>
    <t>originator</t>
  </si>
  <si>
    <t>6 - Commanditaire</t>
  </si>
  <si>
    <t>Organisme qui  a commandé la ressource. Acteur qui a été habilité à créer la ressource et qui a mis en place les moyens pour la constituer</t>
  </si>
  <si>
    <t>principalInvestigator</t>
  </si>
  <si>
    <t>8 - Producteur / Maître d’œuvre principal ou d'ensemble</t>
  </si>
  <si>
    <t>Personne clé pour obtenir des informations sur la ressource et les recherches conduites autour de la ressource. Acteur qui a assuré la réalisation de la ressource éventuellement en faisant appel à des co-traitants ou des sous traitants</t>
  </si>
  <si>
    <t>processor</t>
  </si>
  <si>
    <t>9 - Intégrateur / Exécutant secondaire</t>
  </si>
  <si>
    <t>Organisme qui a réalisé des traitements sur la ressource. Acteur qui est intervenu lors de la réalisation de la ressource</t>
  </si>
  <si>
    <t>publisher</t>
  </si>
  <si>
    <t>10 - Editeur</t>
  </si>
  <si>
    <t>Organisme qui assure la publication de la ressource.</t>
  </si>
  <si>
    <t>X0.0</t>
  </si>
  <si>
    <t>MD_LanguageCode</t>
  </si>
  <si>
    <t>LanguageCd</t>
  </si>
  <si>
    <t>fre</t>
  </si>
  <si>
    <t>eng</t>
  </si>
  <si>
    <t>2 - Anglais</t>
  </si>
  <si>
    <t>ger</t>
  </si>
  <si>
    <t>3 - Allemand</t>
  </si>
  <si>
    <t>MD_TopicCategoryInspireCode</t>
  </si>
  <si>
    <t>TopicInspireCd</t>
  </si>
  <si>
    <t>Défintion</t>
  </si>
  <si>
    <t>Coordinate reference systems</t>
  </si>
  <si>
    <t>1 - Référentiels de coordonnées</t>
  </si>
  <si>
    <t>Geographical grid systems</t>
  </si>
  <si>
    <t>2 - Systèmes de maillage géographique</t>
  </si>
  <si>
    <t>Geographical names</t>
  </si>
  <si>
    <t>3 - Dénominations géographiques</t>
  </si>
  <si>
    <t>Administrative units</t>
  </si>
  <si>
    <t>4 - Unités administratives</t>
  </si>
  <si>
    <t>Addresses</t>
  </si>
  <si>
    <t>5 - Adresses</t>
  </si>
  <si>
    <t>Cadastral parcels</t>
  </si>
  <si>
    <t>6 - Parcelles cadastrales</t>
  </si>
  <si>
    <t>Transport networks</t>
  </si>
  <si>
    <t>7 - Réseaux de transport</t>
  </si>
  <si>
    <t>Hydrography</t>
  </si>
  <si>
    <t>8 - Hydrographie</t>
  </si>
  <si>
    <t>Protected sites</t>
  </si>
  <si>
    <t>9 - Sites protégés</t>
  </si>
  <si>
    <t>Elevation</t>
  </si>
  <si>
    <t>10 - Altitude</t>
  </si>
  <si>
    <t>Land cover</t>
  </si>
  <si>
    <t>11 - Occupation des terres</t>
  </si>
  <si>
    <t>Orthoimagery</t>
  </si>
  <si>
    <t>12 - Ortho-imagerie</t>
  </si>
  <si>
    <t>Geology</t>
  </si>
  <si>
    <t>13 - Géologie</t>
  </si>
  <si>
    <t>Statistical units</t>
  </si>
  <si>
    <t>14 - Unités statistiques</t>
  </si>
  <si>
    <t>Buildings</t>
  </si>
  <si>
    <t>15 - Bâtiments</t>
  </si>
  <si>
    <t>Soil</t>
  </si>
  <si>
    <t>16 - Sols</t>
  </si>
  <si>
    <t>Land use</t>
  </si>
  <si>
    <t>17 - Usage des sols</t>
  </si>
  <si>
    <t>Human health and safety</t>
  </si>
  <si>
    <t>18 - Santé et sécurité des personnes</t>
  </si>
  <si>
    <t>Utility and governmental services</t>
  </si>
  <si>
    <t>19 - Services d'utilité publique et services publics</t>
  </si>
  <si>
    <t>Environmental monitoring facilities</t>
  </si>
  <si>
    <t>20 - Installations de suivi environnemental</t>
  </si>
  <si>
    <t>Production and industrial facilities</t>
  </si>
  <si>
    <t>21 - Lieux de production et sites industriels</t>
  </si>
  <si>
    <t>Agricultural and aquaculture facilities</t>
  </si>
  <si>
    <t>22 - Installations agricoles et aquacoles</t>
  </si>
  <si>
    <t>Population distribution - demography</t>
  </si>
  <si>
    <t>23 - Répartition de la population – démographie</t>
  </si>
  <si>
    <t>Area management/restriction/regulation zones and reporting units</t>
  </si>
  <si>
    <t>Natural risk zones</t>
  </si>
  <si>
    <t>25 - Zones à risque naturel</t>
  </si>
  <si>
    <t>Atmospheric conditions</t>
  </si>
  <si>
    <t>26 - Conditions atmosphériques</t>
  </si>
  <si>
    <t>Meteorological geographical features</t>
  </si>
  <si>
    <t>27 - Caractéristiques géographiques météorologiques</t>
  </si>
  <si>
    <t>Oceanographic geographical features</t>
  </si>
  <si>
    <t>28 - Caractéristiques géographiques océanographiques</t>
  </si>
  <si>
    <t>Sea regions</t>
  </si>
  <si>
    <t>29 - Régions maritimes</t>
  </si>
  <si>
    <t>Bio-geographical regions</t>
  </si>
  <si>
    <t>30 - Régions biogéographiques</t>
  </si>
  <si>
    <t>Habitats and biotopes</t>
  </si>
  <si>
    <t>31 - Habitats et biotopes</t>
  </si>
  <si>
    <t>Species distribution</t>
  </si>
  <si>
    <t>32 - Répartition des espèces</t>
  </si>
  <si>
    <t>Energy resources</t>
  </si>
  <si>
    <t>33 - Sources d'énergie</t>
  </si>
  <si>
    <t>Mineral resources</t>
  </si>
  <si>
    <t>34 - Ressources minérales</t>
  </si>
  <si>
    <t>MD_PassCode</t>
  </si>
  <si>
    <t>PassCd</t>
  </si>
  <si>
    <t>Pass</t>
  </si>
  <si>
    <t>true</t>
  </si>
  <si>
    <t>false</t>
  </si>
  <si>
    <t>MD_InspireSpecificationCode</t>
  </si>
  <si>
    <t>SpecificationCd</t>
  </si>
  <si>
    <t>None</t>
  </si>
  <si>
    <t>COMMISSION REGULATION (EC) No 1205/2008 of 3 December 2008 implementing Directive 2007/2/EC of the European Parliament and of the Council as regards metadata (publication:2008-12-04)</t>
  </si>
  <si>
    <t>Corrigendum to INSPIRE Metadata Regulation published in the Official Journal of the European Union, L 328, page 83 (publication:2009-12-15))</t>
  </si>
  <si>
    <t>COMMISSION REGULATION (EU) No 1089/2010 of 23 November 2010 implementing Directive 2007/2/EC of the European Parliament and of the Council as regards interoperability of spatial data sets and services (publication:2010-12-08)</t>
  </si>
  <si>
    <t>COMMISSION REGULATION (EU) No 1088/2010 of 23 November 2010 amending Regulation (EC) No 976/2009 as regards download services and transformation services (publication:2010-12-08)</t>
  </si>
  <si>
    <t>COMMISSION REGULATION (EC) No 976/2009 of 19 October 2009 implementing Directive 2007/2/EC of the European Parliament and of the Council as regards the Network Services (publication:2009-10-20)</t>
  </si>
  <si>
    <t>COMMISSION REGULATION (EU) No 268/2010 of 29 March 2010 implementing Directive 2007/2/EC of the European Parliament and of the Council as regards the access to spatial data sets and services of the Member States by Community institutions and bodies under harmonised conditions (publication:2010-03-30)</t>
  </si>
  <si>
    <t>Commission Decision of 5 June 2009 implementing Directive 2007/2/EC of the European Parliament and of the Council as regards monitoring and reporting (notified under document number C(2009) 4199) (2009/442/EC) (publication:2009-06-11)</t>
  </si>
  <si>
    <t>MD_InspireRestrictionCode</t>
  </si>
  <si>
    <t>RestrictionCd</t>
  </si>
  <si>
    <t>L124-4-I-1 du code de l'environnement (Directive 2007/2/CE (INSPIRE), Article 13.1.a)</t>
  </si>
  <si>
    <t>L124-5-II-1 du code de l'environnement (Directive 2007/2/CE (INSPIRE), Article 13.1.b)</t>
  </si>
  <si>
    <t>L124-5-II-2 du code de l'environnement (Directive 2007/2/CE (INSPIRE), Article 13.1.c)</t>
  </si>
  <si>
    <t>L124-4-I-1 du code de l'environnement (Directive 2007/2/CE (INSPIRE), Article 13.1.d)</t>
  </si>
  <si>
    <t>L124-5-II-3 du code de l'environnement (Directive 2007/2/CE (INSPIRE), Article 13.1.e)</t>
  </si>
  <si>
    <t>L124-4-I-1 du code de l'environnement (Directive 2007/2/CE (INSPIRE), Article 13.1.f)</t>
  </si>
  <si>
    <t>L124-4-I-3 du code de l'environnement (Directive 2007/2/CE (INSPIRE), Article 13.1.g)</t>
  </si>
  <si>
    <t>L124-4-I-2 du code de l'environnement (Directive 2007/2/CE (INSPIRE), Article 13.1.h)</t>
  </si>
  <si>
    <t>Nom du fichier</t>
  </si>
  <si>
    <t>B 3.1</t>
  </si>
  <si>
    <t>Mot-clé</t>
  </si>
  <si>
    <t>B 4.1</t>
  </si>
  <si>
    <t>B 6.2</t>
  </si>
  <si>
    <t>Pas de restriction d’accès public selon INSPIRE</t>
  </si>
  <si>
    <t>biannually</t>
  </si>
  <si>
    <t>annually</t>
  </si>
  <si>
    <t>asNeeded</t>
  </si>
  <si>
    <t>11 - non planifié</t>
  </si>
  <si>
    <t>MD_data_ext1_name</t>
  </si>
  <si>
    <t>MD_Data_ReferenceSystem1</t>
  </si>
  <si>
    <t>MD_data_keyword1_thesaurusname</t>
  </si>
  <si>
    <t>MD_data_keyword1</t>
  </si>
  <si>
    <t>KeywordCd</t>
  </si>
  <si>
    <t>DataCd</t>
  </si>
  <si>
    <t>Référentiels de coordonnées</t>
  </si>
  <si>
    <t>Systèmes de maillage géographique</t>
  </si>
  <si>
    <t>Dénominations géographiques</t>
  </si>
  <si>
    <t>Unités administratives</t>
  </si>
  <si>
    <t>Adresses</t>
  </si>
  <si>
    <t>Parcelles cadastrales</t>
  </si>
  <si>
    <t>Réseaux de transport</t>
  </si>
  <si>
    <t>Hydrographie</t>
  </si>
  <si>
    <t>Sites protégés</t>
  </si>
  <si>
    <t>Altitude</t>
  </si>
  <si>
    <t>Occupation des terres</t>
  </si>
  <si>
    <t>Ortho-imagerie</t>
  </si>
  <si>
    <t>Géologie</t>
  </si>
  <si>
    <t>Unités statistiques</t>
  </si>
  <si>
    <t>Bâtiments</t>
  </si>
  <si>
    <t>Sols</t>
  </si>
  <si>
    <t>Usage des sols</t>
  </si>
  <si>
    <t>Santé et sécurité des personnes</t>
  </si>
  <si>
    <t>Services d'utilité publique et services publics</t>
  </si>
  <si>
    <t>Installations de suivi environnemental</t>
  </si>
  <si>
    <t>Lieux de production et sites industriels</t>
  </si>
  <si>
    <t>Installations agricoles et aquacoles</t>
  </si>
  <si>
    <t>Répartition de la population – démographie</t>
  </si>
  <si>
    <t>Zones à risque naturel</t>
  </si>
  <si>
    <t>Conditions atmosphériques</t>
  </si>
  <si>
    <t>Caractéristiques géographiques météorologiques</t>
  </si>
  <si>
    <t>Caractéristiques géographiques océanographiques</t>
  </si>
  <si>
    <t>Régions maritimes</t>
  </si>
  <si>
    <t>Régions biogéographiques</t>
  </si>
  <si>
    <t>Habitats et biotopes</t>
  </si>
  <si>
    <t>Répartition des espèces</t>
  </si>
  <si>
    <t>Sources d'énergie</t>
  </si>
  <si>
    <t>Ressources minérales</t>
  </si>
  <si>
    <t>Thes0 - INSPIRE</t>
  </si>
  <si>
    <t>Thes1 - Localisation</t>
  </si>
  <si>
    <t>Thes2 - GEMET</t>
  </si>
  <si>
    <t>Thes3 - CEMET</t>
  </si>
  <si>
    <t xml:space="preserve"> MD_Distribution.distFormatName</t>
  </si>
  <si>
    <t>NameCd</t>
  </si>
  <si>
    <t xml:space="preserve"> MD_Distribution.distFormatVersion</t>
  </si>
  <si>
    <t>B5.11</t>
  </si>
  <si>
    <t>MD_ClassificationCode</t>
  </si>
  <si>
    <t xml:space="preserve">ClasscationCd </t>
  </si>
  <si>
    <t>unclassified</t>
  </si>
  <si>
    <t>restricted</t>
  </si>
  <si>
    <t>confidential</t>
  </si>
  <si>
    <t>secret</t>
  </si>
  <si>
    <t>topSecret</t>
  </si>
  <si>
    <t>B5.24</t>
  </si>
  <si>
    <t>MD_RestrictionCode</t>
  </si>
  <si>
    <t>RestrictCd</t>
  </si>
  <si>
    <t>none</t>
  </si>
  <si>
    <t>copyright</t>
  </si>
  <si>
    <t>patent</t>
  </si>
  <si>
    <t>patentPending</t>
  </si>
  <si>
    <t>trademark</t>
  </si>
  <si>
    <t>license</t>
  </si>
  <si>
    <t>intellectualPropertyRights</t>
  </si>
  <si>
    <t>otherRestrictions</t>
  </si>
  <si>
    <t xml:space="preserve"> Lst_Protocols</t>
  </si>
  <si>
    <t xml:space="preserve">Thèmes INSPIRE </t>
  </si>
  <si>
    <t>Ecosystème urbain</t>
  </si>
  <si>
    <t>Terres arables</t>
  </si>
  <si>
    <t>Prairies</t>
  </si>
  <si>
    <t>Zones boisées et forêts</t>
  </si>
  <si>
    <t>Landes et bruyères</t>
  </si>
  <si>
    <t>Terres peu ou pas végétalisées</t>
  </si>
  <si>
    <t>Zones humides continentales</t>
  </si>
  <si>
    <t>Lacs, rivières et fleuves</t>
  </si>
  <si>
    <t>Fjords et eaux de transition</t>
  </si>
  <si>
    <t>Littoral</t>
  </si>
  <si>
    <t>Plateau continental</t>
  </si>
  <si>
    <t>Pleine mer</t>
  </si>
  <si>
    <t>Effets des pollutions</t>
  </si>
  <si>
    <t xml:space="preserve">Structure des écosystèmes </t>
  </si>
  <si>
    <t xml:space="preserve">Composition spécifique </t>
  </si>
  <si>
    <t>Biodiversité</t>
  </si>
  <si>
    <t>Climat</t>
  </si>
  <si>
    <t xml:space="preserve">Cycles biogéochimiques </t>
  </si>
  <si>
    <t xml:space="preserve">Impacts d’événements extrêmes </t>
  </si>
  <si>
    <t>Biologie des espèces</t>
  </si>
  <si>
    <t xml:space="preserve">Dynamique des populations </t>
  </si>
  <si>
    <t xml:space="preserve">Ecologie des systèmes </t>
  </si>
  <si>
    <t>Ecologie du paysage</t>
  </si>
  <si>
    <t>Pédologie</t>
  </si>
  <si>
    <t>Ecologie moléculaire (génétique)</t>
  </si>
  <si>
    <t>Production</t>
  </si>
  <si>
    <t>Autre</t>
  </si>
  <si>
    <t xml:space="preserve">Socio-écologie </t>
  </si>
  <si>
    <t>Valeurs des services écosystémiques</t>
  </si>
  <si>
    <t>Résilience des systèmes sociaux et écologiques</t>
  </si>
  <si>
    <t>Durabilité</t>
  </si>
  <si>
    <t>Comportement des acteurs</t>
  </si>
  <si>
    <t>Gestion</t>
  </si>
  <si>
    <t xml:space="preserve">Utilisation des terres </t>
  </si>
  <si>
    <t>Composition génétique</t>
  </si>
  <si>
    <t>Populations d'espèces</t>
  </si>
  <si>
    <t>Traits de vie des espèces</t>
  </si>
  <si>
    <t>Composition des communautés</t>
  </si>
  <si>
    <t>Fonctions écosystémiques</t>
  </si>
  <si>
    <t>Structure écosystémique</t>
  </si>
  <si>
    <t>Urbanisation</t>
  </si>
  <si>
    <t>Agriculture et aquaculture</t>
  </si>
  <si>
    <t>Productions énergétiques et minières</t>
  </si>
  <si>
    <t>Infrastructures de transport et de services</t>
  </si>
  <si>
    <t>Utilisation des ressources biologiques</t>
  </si>
  <si>
    <t>Intrusions et perturbations anthropologiques</t>
  </si>
  <si>
    <t>Modification des systèmes naturels</t>
  </si>
  <si>
    <t>Espèces et gênes invasifs</t>
  </si>
  <si>
    <t>Pollution</t>
  </si>
  <si>
    <t>Evénements géologiques</t>
  </si>
  <si>
    <t>Changement climatique et événements climatiques sévères</t>
  </si>
  <si>
    <t>Décideurs politiques</t>
  </si>
  <si>
    <t>Chercheurs</t>
  </si>
  <si>
    <t>Gestionnaires d'espaces et d'espèces</t>
  </si>
  <si>
    <t>Agriculteurs et utilisateurs des espaces</t>
  </si>
  <si>
    <t>Collectivités territoriales</t>
  </si>
  <si>
    <t>Entreprises</t>
  </si>
  <si>
    <t>Associations et ONG</t>
  </si>
  <si>
    <t>Grand public / Sciences participatives</t>
  </si>
  <si>
    <t>Gestionnaires de ressources génétiques</t>
  </si>
  <si>
    <t>Descripteurs d'identification biologique</t>
  </si>
  <si>
    <t>Descripteurs d'occurrence, abondance ou origine</t>
  </si>
  <si>
    <t>Descripteurs génétiques et génomiques</t>
  </si>
  <si>
    <t>Descripteurs phénotypiques</t>
  </si>
  <si>
    <t>Descripteurs des conditions de conservation et gestion de l'entité</t>
  </si>
  <si>
    <t>Descripteurs de l'environnement écologique</t>
  </si>
  <si>
    <t>Descripteurs de l'environnement physique</t>
  </si>
  <si>
    <t>Descripteurs de l'environnement chimique</t>
  </si>
  <si>
    <t>Descripteurs de l'environnement biotique</t>
  </si>
  <si>
    <t>Descripteurs de l'environnement socio-économique</t>
  </si>
  <si>
    <t>Multimédia</t>
  </si>
  <si>
    <t>Agriculture, production végétale</t>
  </si>
  <si>
    <t>Biotechnologie agricole</t>
  </si>
  <si>
    <t>Production animale, zootechnie et science laitière</t>
  </si>
  <si>
    <t>Sciences et techniques agroalimentaires</t>
  </si>
  <si>
    <t>Sciences et techniques des pêches</t>
  </si>
  <si>
    <t>Biotechnologie et bioingénierie environnementales</t>
  </si>
  <si>
    <t>Génie chimique</t>
  </si>
  <si>
    <t>Génie civil et infrastructures urbaines</t>
  </si>
  <si>
    <t>Génie de l'environnement</t>
  </si>
  <si>
    <t>Génie des matériaux</t>
  </si>
  <si>
    <t>Génie électrique, électronique, ingénierie informationnelle</t>
  </si>
  <si>
    <t>Génie mécanique</t>
  </si>
  <si>
    <t>Ingénierie médicale</t>
  </si>
  <si>
    <t>Biologie cellulaire et moléculaire, microbiologie et physiologie</t>
  </si>
  <si>
    <t>Biologie théorique</t>
  </si>
  <si>
    <t>Biotechnologies (hors environnementale, médicale, agricole et alimentaire)</t>
  </si>
  <si>
    <t>Classes et classification du vivant</t>
  </si>
  <si>
    <t>Ecologie, biologie des populations et biologie de la conservation</t>
  </si>
  <si>
    <t>Génétique, génomique, évolution, biologie de la reproduction et du développement</t>
  </si>
  <si>
    <t>Autres sciences biologiques</t>
  </si>
  <si>
    <t>Chimie</t>
  </si>
  <si>
    <t>Informatique et science de l'information</t>
  </si>
  <si>
    <t>Sciences de la Terre et sciences connexes de l'environnement</t>
  </si>
  <si>
    <t>Sciences physiques et de l'univers</t>
  </si>
  <si>
    <t>Anthropologie et ethnologie</t>
  </si>
  <si>
    <t>Archéologie</t>
  </si>
  <si>
    <t>Arts</t>
  </si>
  <si>
    <t>Ethnobiologie</t>
  </si>
  <si>
    <t>Géographie humaine, sociale et économique</t>
  </si>
  <si>
    <t>Histoire et civilisations</t>
  </si>
  <si>
    <t>Langues et littérature</t>
  </si>
  <si>
    <t>Philosophie, études religieuses et histoire des sciences</t>
  </si>
  <si>
    <t>Psychologie</t>
  </si>
  <si>
    <t>Sciences de gestion</t>
  </si>
  <si>
    <t>Sciences de l'éducation</t>
  </si>
  <si>
    <t>Sciences de l'information et de la communication</t>
  </si>
  <si>
    <t>Sciences économiques</t>
  </si>
  <si>
    <t>Sciences politiques</t>
  </si>
  <si>
    <t>Sociologie</t>
  </si>
  <si>
    <t>Médecine clinique</t>
  </si>
  <si>
    <t>Médecine fondamentale</t>
  </si>
  <si>
    <t>Sciences sanitaires</t>
  </si>
  <si>
    <t>Ecosystèmes</t>
  </si>
  <si>
    <t>Mécanismes d'évolution, adaptation</t>
  </si>
  <si>
    <t>Invasions biologiques</t>
  </si>
  <si>
    <t>Changements globaux</t>
  </si>
  <si>
    <t>Santé, toxicité</t>
  </si>
  <si>
    <t>Pêcheries</t>
  </si>
  <si>
    <t>Industrie</t>
  </si>
  <si>
    <t>Tourisme, chasse</t>
  </si>
  <si>
    <t>Conservation</t>
  </si>
  <si>
    <t>ADN</t>
  </si>
  <si>
    <t>Banque de gènes</t>
  </si>
  <si>
    <t>Bases de données</t>
  </si>
  <si>
    <t>Cartographie</t>
  </si>
  <si>
    <t>Catalogue</t>
  </si>
  <si>
    <t>Classification</t>
  </si>
  <si>
    <t>Code génétique</t>
  </si>
  <si>
    <t>Collection</t>
  </si>
  <si>
    <t>Conservatoire</t>
  </si>
  <si>
    <t>Conservatoire botanique</t>
  </si>
  <si>
    <t>DNAthèque</t>
  </si>
  <si>
    <t>Enregistrement</t>
  </si>
  <si>
    <t>Génotype</t>
  </si>
  <si>
    <t>Génôme</t>
  </si>
  <si>
    <t>Herbier</t>
  </si>
  <si>
    <t>Lyophilisation</t>
  </si>
  <si>
    <t>Pool de gènes</t>
  </si>
  <si>
    <t>Ressource</t>
  </si>
  <si>
    <t>Ressource génétique</t>
  </si>
  <si>
    <t>Standerd</t>
  </si>
  <si>
    <t>Système d'information géographique</t>
  </si>
  <si>
    <t>Taxon</t>
  </si>
  <si>
    <t>Variété</t>
  </si>
  <si>
    <t>Zoothèque</t>
  </si>
  <si>
    <t>Barcoding</t>
  </si>
  <si>
    <t>Clonage</t>
  </si>
  <si>
    <t>Empreinte génétique</t>
  </si>
  <si>
    <t>Génotypage</t>
  </si>
  <si>
    <t>Hybridation</t>
  </si>
  <si>
    <t>Marqueur génétique</t>
  </si>
  <si>
    <t>Marqueur moléculaire</t>
  </si>
  <si>
    <t>Morphométrie</t>
  </si>
  <si>
    <t>Métabolomique</t>
  </si>
  <si>
    <t>Métagénomique</t>
  </si>
  <si>
    <t>Séquençage</t>
  </si>
  <si>
    <t>Séquençage haut débit</t>
  </si>
  <si>
    <t>Transfert de gènes</t>
  </si>
  <si>
    <t>Ecologie</t>
  </si>
  <si>
    <t>Génétique et évolution</t>
  </si>
  <si>
    <t>Biologie cellulaire et moléculaire, physiologie</t>
  </si>
  <si>
    <t>Sylviculture et sciences forestières</t>
  </si>
  <si>
    <t>Production animale</t>
  </si>
  <si>
    <t>Sciences vétérinaires</t>
  </si>
  <si>
    <t>Sciences de la Terre et de l'environnement</t>
  </si>
  <si>
    <t>Mathématiques</t>
  </si>
  <si>
    <t>Sciences physiques</t>
  </si>
  <si>
    <t>Ethno et anthropologie</t>
  </si>
  <si>
    <t>Philosophie</t>
  </si>
  <si>
    <t>Géographie</t>
  </si>
  <si>
    <t>Biotechnologie et bioingénierie</t>
  </si>
  <si>
    <t>Génie électrique, électronique</t>
  </si>
  <si>
    <t>Terrestre</t>
  </si>
  <si>
    <t>Marin</t>
  </si>
  <si>
    <t>Côtier</t>
  </si>
  <si>
    <t>Îles</t>
  </si>
  <si>
    <t>resource_identifier</t>
  </si>
  <si>
    <t>parent_identifier</t>
  </si>
  <si>
    <t>status</t>
  </si>
  <si>
    <t>title</t>
  </si>
  <si>
    <t>abstract</t>
  </si>
  <si>
    <t>resource_type</t>
  </si>
  <si>
    <t>spatialRepresentationType</t>
  </si>
  <si>
    <t>resource_language</t>
  </si>
  <si>
    <t>creation_date</t>
  </si>
  <si>
    <t>publish_date</t>
  </si>
  <si>
    <t>update_date</t>
  </si>
  <si>
    <t>resource_format</t>
  </si>
  <si>
    <t>update_frequency</t>
  </si>
  <si>
    <t>temporal_extent_name</t>
  </si>
  <si>
    <t>start_date</t>
  </si>
  <si>
    <t>end_date</t>
  </si>
  <si>
    <t>spatial_extent_name</t>
  </si>
  <si>
    <t>geom</t>
  </si>
  <si>
    <t>reference_system</t>
  </si>
  <si>
    <t>topic_categories</t>
  </si>
  <si>
    <t>inspire_themes</t>
  </si>
  <si>
    <t>gemet_keywords</t>
  </si>
  <si>
    <t>other_keywords</t>
  </si>
  <si>
    <t>md_contact</t>
  </si>
  <si>
    <t>lineage</t>
  </si>
  <si>
    <t>use_condition</t>
  </si>
  <si>
    <t>online_resource</t>
  </si>
  <si>
    <t>thumbnail_url</t>
  </si>
  <si>
    <t>wms_resource</t>
  </si>
  <si>
    <t>Lachaux</t>
  </si>
  <si>
    <t>Statut</t>
  </si>
  <si>
    <t>Représentation de la donnée</t>
  </si>
  <si>
    <t>MD_ProgressCode</t>
  </si>
  <si>
    <t>accepted</t>
  </si>
  <si>
    <t>completed</t>
  </si>
  <si>
    <t>deprecated</t>
  </si>
  <si>
    <t>final</t>
  </si>
  <si>
    <t>historicalArchive</t>
  </si>
  <si>
    <t>notAccepted</t>
  </si>
  <si>
    <t>obsolete</t>
  </si>
  <si>
    <t>onGoing</t>
  </si>
  <si>
    <t>pending</t>
  </si>
  <si>
    <t>planned</t>
  </si>
  <si>
    <t>proposed</t>
  </si>
  <si>
    <t>required</t>
  </si>
  <si>
    <t>retired</t>
  </si>
  <si>
    <t>superseded</t>
  </si>
  <si>
    <t>tentative</t>
  </si>
  <si>
    <t>underDevelopment</t>
  </si>
  <si>
    <t>valid</t>
  </si>
  <si>
    <t>withdrawn</t>
  </si>
  <si>
    <t>Applicable for</t>
  </si>
  <si>
    <t>agreed to by sponsor</t>
  </si>
  <si>
    <t>production of the data has been completed</t>
  </si>
  <si>
    <t>e.g. raw data that is not ongoing, completed model</t>
  </si>
  <si>
    <t>resource superseded and will become obsolete, use only for historical purposes</t>
  </si>
  <si>
    <t>progress concluded and no changes will be accepted</t>
  </si>
  <si>
    <t>data has been stored in an offline storage facility</t>
  </si>
  <si>
    <t>use to indicate data are archived</t>
  </si>
  <si>
    <t>rejected by sponsor</t>
  </si>
  <si>
    <t>data is no longer relevant</t>
  </si>
  <si>
    <t>data is continually being updated</t>
  </si>
  <si>
    <t>e.g satellite dataset that continues to be augmented</t>
  </si>
  <si>
    <t>committed to, but not yet addressed</t>
  </si>
  <si>
    <t>fixed date has been established upon or by which the data will be created or updated</t>
  </si>
  <si>
    <t>e.g.scheduled cruise</t>
  </si>
  <si>
    <t>suggested that development needs to be undertaken</t>
  </si>
  <si>
    <t>data needs to be generated or updated</t>
  </si>
  <si>
    <t>item is no longer recommended for use. It has not been superseded by another item</t>
  </si>
  <si>
    <t>replaced by new</t>
  </si>
  <si>
    <t>provisional changes likely before resource becomes final or complete</t>
  </si>
  <si>
    <t>data is currently in the process of being created</t>
  </si>
  <si>
    <t>a resource that is not in production yet</t>
  </si>
  <si>
    <t>acceptable under specific conditions</t>
  </si>
  <si>
    <t>removed from consideration</t>
  </si>
  <si>
    <t>7.84</t>
  </si>
  <si>
    <t>7.69</t>
  </si>
  <si>
    <t>48.65</t>
  </si>
  <si>
    <t>48.49</t>
  </si>
  <si>
    <t>CI_PresentationFormCode</t>
  </si>
  <si>
    <t>Source</t>
  </si>
  <si>
    <t>documentDigital</t>
  </si>
  <si>
    <t>digital representation of a primarily textual item (can contain illustrations also)</t>
  </si>
  <si>
    <t>documentHardcopy</t>
  </si>
  <si>
    <t>likeness of natural or man-made features, objects, and activities acquired through the sensing of visual or any other segment of the electromagnetic spectrum by sensors, such as thermal infrared, and high resolution radar and stored in digital format</t>
  </si>
  <si>
    <t>imageDigital</t>
  </si>
  <si>
    <t>representation of a primarily textual item (can contain illustrations also) on paper, photograhic material, or other media</t>
  </si>
  <si>
    <t>imageHardcopy</t>
  </si>
  <si>
    <t>likeness of natural or man-made features, objects, and activities acquired through the sensing of visual or any other segment of the electromagnetic spectrum by sensors, such as thermal infrared, and high resolution radar and reproduced on paper, photographic material, or other media for use directly by the human user</t>
  </si>
  <si>
    <t>mapDigital</t>
  </si>
  <si>
    <t>map represented in raster or vector form</t>
  </si>
  <si>
    <t>mapHardcopy</t>
  </si>
  <si>
    <t>map printed on paper, photographic material, or other media for use directly by the human user</t>
  </si>
  <si>
    <t>modelDigital</t>
  </si>
  <si>
    <t>multi-dimensional digital representation of a feature, process, etc.</t>
  </si>
  <si>
    <t>modelHardcopy</t>
  </si>
  <si>
    <t>3-dimensional, physical model</t>
  </si>
  <si>
    <t>profileDigital</t>
  </si>
  <si>
    <t>vertical cross-section in digital form</t>
  </si>
  <si>
    <t>profileHardcopy</t>
  </si>
  <si>
    <t>vertical cross-section printed on paper, etc.</t>
  </si>
  <si>
    <t>tableDigital</t>
  </si>
  <si>
    <t>digital representation of facts or figures systematically displayed, especially in columns</t>
  </si>
  <si>
    <t>tableHardcopy</t>
  </si>
  <si>
    <t>representation of facts or figures systematically displayed, especially in columns, printed onpapers, photographic material, or other media</t>
  </si>
  <si>
    <t>videoDigital</t>
  </si>
  <si>
    <t>digital video recording</t>
  </si>
  <si>
    <t>videoHardcopy</t>
  </si>
  <si>
    <t>video recording on film</t>
  </si>
  <si>
    <t>audioDigital</t>
  </si>
  <si>
    <t>digital audio recording</t>
  </si>
  <si>
    <t>19115-1</t>
  </si>
  <si>
    <t>audioHardcopy</t>
  </si>
  <si>
    <t>audio recording delivered by analog media, such as a magnetic tape</t>
  </si>
  <si>
    <t>diagramDigital</t>
  </si>
  <si>
    <t>information represented graphically by charts such as pie chart, bar chart, and other type of diagrams and recorded in digital format</t>
  </si>
  <si>
    <t>diagramHardcopy</t>
  </si>
  <si>
    <t>information represented graphically by charts such as pie chart, bar chart, and other type of diagrams and printed on paper, phototographic material, or other media</t>
  </si>
  <si>
    <t>multimediaDigital</t>
  </si>
  <si>
    <t>information representation using simultaneously various digital modes for text, sound, image</t>
  </si>
  <si>
    <t>multimediaHardcopy</t>
  </si>
  <si>
    <t>information representation using simultaneously various analog modes for text, sound, image</t>
  </si>
  <si>
    <t>physicalSample</t>
  </si>
  <si>
    <t>a physical object, e.g. Rock or mineral sample, microscope slide</t>
  </si>
  <si>
    <t>Topic 2</t>
  </si>
  <si>
    <t>Topic 3</t>
  </si>
  <si>
    <t>Topic 4</t>
  </si>
  <si>
    <t>Topics INSPIRE (catégories internationales)</t>
  </si>
  <si>
    <t>Topic 1*</t>
  </si>
  <si>
    <t>Thème 1*</t>
  </si>
  <si>
    <t>ISO 19115-3 Codelists</t>
  </si>
  <si>
    <t>Resource type</t>
  </si>
  <si>
    <t>Applies to</t>
  </si>
  <si>
    <t>aggregate</t>
  </si>
  <si>
    <t>information applies to an aggregate resource</t>
  </si>
  <si>
    <t>application</t>
  </si>
  <si>
    <t>information resource hosted on a specific set of hardware and accessible over a network</t>
  </si>
  <si>
    <t>1 - Attribut</t>
  </si>
  <si>
    <t>information applies to the attribute value</t>
  </si>
  <si>
    <t>2 - Type d’attribut</t>
  </si>
  <si>
    <t>information applies to the characteristic of a feature</t>
  </si>
  <si>
    <t>collection</t>
  </si>
  <si>
    <t>information applies to an unstructured set</t>
  </si>
  <si>
    <t>3 - Collection matérielle</t>
  </si>
  <si>
    <t>information applies to the collection hardware class</t>
  </si>
  <si>
    <t>sensor, instrument</t>
  </si>
  <si>
    <t>4 - Collection de session</t>
  </si>
  <si>
    <t>information applies to the collection session</t>
  </si>
  <si>
    <t>coverage</t>
  </si>
  <si>
    <t>information applies to a coverage</t>
  </si>
  <si>
    <t>information applies to the dataset</t>
  </si>
  <si>
    <t>file</t>
  </si>
  <si>
    <t>8 - Dimension d’un groupe</t>
  </si>
  <si>
    <t>information applies to a dimension group</t>
  </si>
  <si>
    <t>document</t>
  </si>
  <si>
    <t>information applies to a document</t>
  </si>
  <si>
    <t>9 - Entité</t>
  </si>
  <si>
    <t>information applies to a feature</t>
  </si>
  <si>
    <t>10 - Type d’entité</t>
  </si>
  <si>
    <t>information applies to a feature type</t>
  </si>
  <si>
    <t>13 - Champ de Session</t>
  </si>
  <si>
    <t>information applies to a field session</t>
  </si>
  <si>
    <t>cruise</t>
  </si>
  <si>
    <t>initiative</t>
  </si>
  <si>
    <t>information applies to an initiative</t>
  </si>
  <si>
    <t>metadata</t>
  </si>
  <si>
    <t>information applies to metadata</t>
  </si>
  <si>
    <t>15 - Modèle</t>
  </si>
  <si>
    <t>information applies to a copy or imitation of an existing or hypothetical object</t>
  </si>
  <si>
    <t>7 - Jeu de données non géographique</t>
  </si>
  <si>
    <t>information applies to non-geographic data</t>
  </si>
  <si>
    <t>space weather data</t>
  </si>
  <si>
    <t>product</t>
  </si>
  <si>
    <t>metadata describing an ISO 19131 data product specification</t>
  </si>
  <si>
    <t>11 - Type de propriété</t>
  </si>
  <si>
    <t>information applies to a property type</t>
  </si>
  <si>
    <t>repository</t>
  </si>
  <si>
    <t>information applies to a repository</t>
  </si>
  <si>
    <t>sample</t>
  </si>
  <si>
    <t>information applies to a sample</t>
  </si>
  <si>
    <t>6 - Collection de données</t>
  </si>
  <si>
    <t>information applies to the series</t>
  </si>
  <si>
    <t>a set of files</t>
  </si>
  <si>
    <t>14 - Service</t>
  </si>
  <si>
    <t>information applies to a capability which a service provider entity makes available to a service user entity through a set of interfaces that define a behaviour, such as a use case</t>
  </si>
  <si>
    <t>WMS</t>
  </si>
  <si>
    <t>12 - Logiciel</t>
  </si>
  <si>
    <t>information applies to a computer program or routine</t>
  </si>
  <si>
    <t>16 - Sous-ensemble de données</t>
  </si>
  <si>
    <t>information applies to a tile, a spatial subset of geographic data</t>
  </si>
  <si>
    <t>3948</t>
  </si>
  <si>
    <t>2154</t>
  </si>
  <si>
    <t>7561</t>
  </si>
  <si>
    <t>7571</t>
  </si>
  <si>
    <t>7572</t>
  </si>
  <si>
    <t>2631</t>
  </si>
  <si>
    <t>2632</t>
  </si>
  <si>
    <t>MD_Data_ReferenceSystem2</t>
  </si>
  <si>
    <t>MD_TopicCategoryInspireCode_short</t>
  </si>
  <si>
    <t>MD_TopicCategoryInspireCode_short_url</t>
  </si>
  <si>
    <t>Les prélèvements ont été réalisées dans le milieu aquatique  à la fois en aval et en dehors d'influence de la zone de stockage ICPE. Les mesures du Ra226, du Th232 et du Po ont été effectuées.</t>
  </si>
  <si>
    <t>https://inspire.ec.europa.eu/theme/</t>
  </si>
  <si>
    <t>http://inspire.ec.europa.eu/theme/mr</t>
  </si>
  <si>
    <t>http://inspire.ec.europa.eu/theme/pf</t>
  </si>
  <si>
    <t>http://inspire.ec.europa.eu/theme/ef</t>
  </si>
  <si>
    <t xml:space="preserve">Aller à </t>
  </si>
  <si>
    <t>Sélectionner votre topic</t>
  </si>
  <si>
    <t>Dans identifiant, copier coller (collage spécial - texte) ce qui se trouve dans le rectangle rouge (la dernière version), l'adresse Web où on peut trouver la définition</t>
  </si>
  <si>
    <t>Dans Etiquette, copier coller (collage spécial - texte) ce qui se trouve dans le rectangle vert, le terme/concept qui vous intéresse</t>
  </si>
  <si>
    <t>Identifiant</t>
  </si>
  <si>
    <t>Etiquette</t>
  </si>
  <si>
    <t>ressources minérales</t>
  </si>
  <si>
    <t>lieux de production et sites industriels</t>
  </si>
  <si>
    <t>installations de suivi environnemental</t>
  </si>
  <si>
    <t>URL</t>
  </si>
  <si>
    <t>nom</t>
  </si>
  <si>
    <t>Inspire_Themes</t>
  </si>
  <si>
    <t>Voir feuille</t>
  </si>
  <si>
    <t>rayonnement gamma</t>
  </si>
  <si>
    <t>industrie minérale</t>
  </si>
  <si>
    <t>sol contaminé</t>
  </si>
  <si>
    <t>https://www.eionet.europa.eu/gemet/fr/themes/</t>
  </si>
  <si>
    <t>ou</t>
  </si>
  <si>
    <t>https://www.eionet.europa.eu/gemet/en/themes/</t>
  </si>
  <si>
    <t>Sélectionner votre keyword</t>
  </si>
  <si>
    <t>Dans identifiant, copier coller (collage spécial - texte) ce qui se trouve dans le rectangle rouge, l'adresse Web où on peut trouver la définition</t>
  </si>
  <si>
    <t>Valeur à copier dans la feuil1, colonne AD du jeu de données si vous souhaitez rajouter les topics INSPIRE sélectionnés ci-dessous (en Français ou Anglais, en Anglais par défaut)</t>
  </si>
  <si>
    <t>Voici quelques thesaurus ou autres ressources sémantiques</t>
  </si>
  <si>
    <t>ENVTHES</t>
  </si>
  <si>
    <t>AGROVOC</t>
  </si>
  <si>
    <t>http://www.fao.org/agrovoc/search</t>
  </si>
  <si>
    <t>OZCAR-THEIA</t>
  </si>
  <si>
    <t>LOTTERE</t>
  </si>
  <si>
    <t>https://www.loterre.fr/category/explorer-fr/</t>
  </si>
  <si>
    <t>https://www.loterre.fr/skosmos/fr/</t>
  </si>
  <si>
    <t>Sélectionner votre keyword (ici exemple de ENVTHES)</t>
  </si>
  <si>
    <t>http://vocabs.lter-europe.net/EnvThes/67</t>
  </si>
  <si>
    <t>rayonnement</t>
  </si>
  <si>
    <t>Autres thesaurus : voir feuille</t>
  </si>
  <si>
    <t>GEMET keywords</t>
  </si>
  <si>
    <t>Other thesaurus</t>
  </si>
  <si>
    <t>electronicMailAddress</t>
  </si>
  <si>
    <t>organisationName</t>
  </si>
  <si>
    <t>positionName</t>
  </si>
  <si>
    <t>Name</t>
  </si>
  <si>
    <t>firstname</t>
  </si>
  <si>
    <t>deliveryPoint</t>
  </si>
  <si>
    <t>city</t>
  </si>
  <si>
    <t>administrativeArea</t>
  </si>
  <si>
    <t>postalCode</t>
  </si>
  <si>
    <t>country</t>
  </si>
  <si>
    <t>voice</t>
  </si>
  <si>
    <t>facsimile</t>
  </si>
  <si>
    <t>setNameISOOnlineResource</t>
  </si>
  <si>
    <t>ISOOnlineResource</t>
  </si>
  <si>
    <t>Prénom</t>
  </si>
  <si>
    <t>MICHEL</t>
  </si>
  <si>
    <t>Hervé</t>
  </si>
  <si>
    <t>CHARDON</t>
  </si>
  <si>
    <t>Patrick</t>
  </si>
  <si>
    <t>SARRAMIA</t>
  </si>
  <si>
    <t>David</t>
  </si>
  <si>
    <t>BAILLY</t>
  </si>
  <si>
    <t>Céline</t>
  </si>
  <si>
    <t>U.M.R 6533 LPC, Université Clermont Auvergne</t>
  </si>
  <si>
    <t>Aubière</t>
  </si>
  <si>
    <t>Associate Professor</t>
  </si>
  <si>
    <t>Researcher</t>
  </si>
  <si>
    <t>Campus Universitaire des Cézeaux - 4 Avenue Blaise Pascal -  TSA 60026 - CS 60026</t>
  </si>
  <si>
    <t>Subatech - UMR 6457 - Laboratoire de physique subatomique et des technologies associées</t>
  </si>
  <si>
    <t>4 rue Alfred Kastler - La Chantrerie - BP 20722 44307 Nantes cedex 3 France</t>
  </si>
  <si>
    <t>Nantes</t>
  </si>
  <si>
    <t>Université de NICE</t>
  </si>
  <si>
    <t>adresse de michel</t>
  </si>
  <si>
    <t>00 00 00 00 00</t>
  </si>
  <si>
    <t>NICE</t>
  </si>
  <si>
    <t>Identifiant de la fiche parent</t>
  </si>
  <si>
    <t>Autres conditions et mentions légales d'utilisations*</t>
  </si>
  <si>
    <t>GEMET* : voir feuille</t>
  </si>
  <si>
    <t>Etendue temporelle*</t>
  </si>
  <si>
    <t>Résumé*</t>
  </si>
  <si>
    <t>Titre de la donnée*</t>
  </si>
  <si>
    <t>Langue de la métadonnée*</t>
  </si>
  <si>
    <t>Aide</t>
  </si>
  <si>
    <t>Inspiré de la fiche BBEES</t>
  </si>
  <si>
    <t>environment</t>
  </si>
  <si>
    <t>Fax</t>
  </si>
  <si>
    <t>Pays</t>
  </si>
  <si>
    <t>France</t>
  </si>
  <si>
    <t>00 00 00 00 01</t>
  </si>
  <si>
    <t>Site web</t>
  </si>
  <si>
    <t>http://sites.unice.fr/site/ffontaine/icn/cms/spip/spip.php?article347&amp;lang=fr</t>
  </si>
  <si>
    <t>Use limitation</t>
  </si>
  <si>
    <t>licence acronym</t>
  </si>
  <si>
    <t>licence designation</t>
  </si>
  <si>
    <t>etalab 2.0</t>
  </si>
  <si>
    <t>CC-BY-4.0</t>
  </si>
  <si>
    <t>Licence Ouverte / Open Licence Etalab V2.0</t>
  </si>
  <si>
    <t>CC-BY-SA-4.0</t>
  </si>
  <si>
    <t>Creative Commons Attribution-ShareAlike 4.0 International 4.0 License (CC BY SA 4.0, https://creativecommons.org/licenses/by-sa/4.0/).</t>
  </si>
  <si>
    <t>Creative Commons Attribution 4.0 International License (CC BY 4.0, https://creativecommons.org/licenses/by/4.0/).</t>
  </si>
  <si>
    <t>Open Data Commons Attribution License (ODC-By) v1.0</t>
  </si>
  <si>
    <t>ODC-By V1.0</t>
  </si>
  <si>
    <t>http://inspire.ec.europa.eu/metadata-codelist/SpatialRepresentationType/vector</t>
  </si>
  <si>
    <t>http://inspire.ec.europa.eu/metadata-codelist/SpatialRepresentationType/grid</t>
  </si>
  <si>
    <t>http://inspire.ec.europa.eu/metadata-codelist/SpatialRepresentationType/textTable</t>
  </si>
  <si>
    <t>http://inspire.ec.europa.eu/metadata-codelist/SpatialRepresentationType/tin</t>
  </si>
  <si>
    <t>http://inspire.ec.europa.eu/metadata-codelist/SpatialRepresentationType/stereoModel</t>
  </si>
  <si>
    <t>http://inspire.ec.europa.eu/metadata-codelist/SpatialRepresentationType/video</t>
  </si>
  <si>
    <t>LINK DESCRIPTION</t>
  </si>
  <si>
    <t>WGS 84 / World - EPSG 4326</t>
  </si>
  <si>
    <t>A COPIER</t>
  </si>
  <si>
    <t>https://drive.uca.fr</t>
  </si>
  <si>
    <t>coordonnées avec .</t>
  </si>
  <si>
    <t>Lieu</t>
  </si>
  <si>
    <t>http://ceba.uca.fr/thumnail_resource.gif</t>
  </si>
  <si>
    <t>https://in-situ.theia-land.fr/skosmos/theia_ozcar_thesaurus/fr/</t>
  </si>
  <si>
    <t>https://vocabs.lter-europe.net/envthes/en/</t>
  </si>
  <si>
    <t>http://www.eionet.europa.eu/gemet/concept/5268</t>
  </si>
  <si>
    <t>http://www.eionet.europa.eu/gemet/concept/1751</t>
  </si>
  <si>
    <t>http://www.eionet.europa.eu/gemet/concept/3554</t>
  </si>
  <si>
    <t>VERIFICATION</t>
  </si>
  <si>
    <t>EnvThes</t>
  </si>
  <si>
    <t>https://www.eionet.europa.eu/gemet/fr/concept/3554</t>
  </si>
  <si>
    <t>https://www.eionet.europa.eu/gemet/fr/concept/5268</t>
  </si>
  <si>
    <t>https://www.eionet.europa.eu/gemet/fr/concept/1751</t>
  </si>
  <si>
    <t>Les mesures sur les eaux sont données en ppt (converti en Bq/l) pour le Ra226, le Th232  et l'U238. Le Po210 est directement en Bq/l.  Les eaux ont été filtrée à 0,45µm et acidifiée par HNO3 0,65%. Le Th232 et l'U238 sont  mesurés en ICP-MS Quad, le Ra226 par ICP-MS HR et le Po210 en spectrométrie alpha.</t>
  </si>
  <si>
    <t>24 - Zones de gestion / de restriction / de réglementation et unités de déclaration</t>
  </si>
  <si>
    <t>Zones de gestion / de restriction / de réglementation et unités de déclaration</t>
  </si>
  <si>
    <t>michel@changeme.ceba</t>
  </si>
  <si>
    <t>patrick@changeme.ceba</t>
  </si>
  <si>
    <t>david@changeme.ceba</t>
  </si>
  <si>
    <t>celine@changeme.ceba</t>
  </si>
  <si>
    <t>Fiche de saisie des métadonnées CEBA v4.4.1</t>
  </si>
  <si>
    <t>FR-TEST_DATASET_TO_DELETE_ASAP_JM_08</t>
  </si>
  <si>
    <t>Fiche de test phytoplancton aydat 2024 RETEST ENCORE TEST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</si>
</sst>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00\ [$€]\ ;\-#,##0.00\ [$€]\ ;&quot; -&quot;#\ [$€]\ ;@\ "/>
    <numFmt numFmtId="165" formatCode="yyyy\-mm\-dd"/>
    <numFmt numFmtId="166" formatCode="yyyy\-mm\-dd;@"/>
  </numFmts>
  <fonts count="83">
    <font>
      <sz val="10"/>
      <name val="Arial"/>
      <family val="2"/>
    </font>
    <font>
      <b/>
      <sz val="10"/>
      <color indexed="10"/>
      <name val="Arial"/>
      <family val="2"/>
    </font>
    <font>
      <sz val="10"/>
      <color indexed="10"/>
      <name val="Arial"/>
      <family val="2"/>
    </font>
    <font>
      <b/>
      <sz val="10"/>
      <name val="Arial"/>
      <family val="2"/>
    </font>
    <font>
      <u/>
      <sz val="10"/>
      <color indexed="12"/>
      <name val="Arial"/>
      <family val="2"/>
    </font>
    <font>
      <i/>
      <sz val="10"/>
      <name val="Arial"/>
      <family val="2"/>
    </font>
    <font>
      <sz val="10"/>
      <color indexed="8"/>
      <name val="Arial"/>
      <family val="2"/>
    </font>
    <font>
      <b/>
      <sz val="12"/>
      <name val="Arial"/>
      <family val="2"/>
    </font>
    <font>
      <b/>
      <sz val="11"/>
      <name val="Arial"/>
      <family val="2"/>
    </font>
    <font>
      <sz val="10"/>
      <name val="Arial"/>
      <family val="2"/>
    </font>
    <font>
      <sz val="10"/>
      <name val="Arial Narrow"/>
      <family val="2"/>
    </font>
    <font>
      <sz val="10"/>
      <color indexed="22"/>
      <name val="Arial Narrow"/>
      <family val="2"/>
    </font>
    <font>
      <b/>
      <sz val="10"/>
      <name val="Arial Narrow"/>
      <family val="2"/>
    </font>
    <font>
      <sz val="10"/>
      <color indexed="9"/>
      <name val="Arial Narrow"/>
      <family val="2"/>
    </font>
    <font>
      <b/>
      <sz val="14"/>
      <name val="Arial Narrow"/>
      <family val="2"/>
    </font>
    <font>
      <b/>
      <sz val="14"/>
      <color indexed="9"/>
      <name val="Arial Narrow"/>
      <family val="2"/>
    </font>
    <font>
      <sz val="5"/>
      <name val="Arial Narrow"/>
      <family val="2"/>
    </font>
    <font>
      <sz val="5"/>
      <color indexed="9"/>
      <name val="Arial Narrow"/>
      <family val="2"/>
    </font>
    <font>
      <sz val="5"/>
      <color indexed="22"/>
      <name val="Arial Narrow"/>
      <family val="2"/>
    </font>
    <font>
      <sz val="2"/>
      <name val="Arial Narrow"/>
      <family val="2"/>
    </font>
    <font>
      <b/>
      <sz val="9"/>
      <name val="Arial Narrow"/>
      <family val="2"/>
    </font>
    <font>
      <b/>
      <sz val="10"/>
      <color indexed="9"/>
      <name val="Arial Narrow"/>
      <family val="2"/>
    </font>
    <font>
      <i/>
      <sz val="10"/>
      <name val="Arial Narrow"/>
      <family val="2"/>
    </font>
    <font>
      <sz val="2"/>
      <color indexed="9"/>
      <name val="Arial Narrow"/>
      <family val="2"/>
    </font>
    <font>
      <sz val="2"/>
      <color indexed="22"/>
      <name val="Arial Narrow"/>
      <family val="2"/>
    </font>
    <font>
      <b/>
      <i/>
      <sz val="10"/>
      <name val="Arial Narrow"/>
      <family val="2"/>
    </font>
    <font>
      <i/>
      <sz val="5"/>
      <name val="Arial Narrow"/>
      <family val="2"/>
    </font>
    <font>
      <b/>
      <sz val="5"/>
      <color indexed="9"/>
      <name val="Arial Narrow"/>
      <family val="2"/>
    </font>
    <font>
      <u/>
      <sz val="10"/>
      <color indexed="12"/>
      <name val="Arial Narrow"/>
      <family val="2"/>
    </font>
    <font>
      <b/>
      <u/>
      <sz val="10"/>
      <color indexed="12"/>
      <name val="Arial Narrow"/>
      <family val="2"/>
    </font>
    <font>
      <i/>
      <u/>
      <sz val="10"/>
      <color indexed="12"/>
      <name val="Arial Narrow"/>
      <family val="2"/>
    </font>
    <font>
      <b/>
      <sz val="18"/>
      <name val="Arial Narrow"/>
      <family val="2"/>
    </font>
    <font>
      <b/>
      <sz val="16"/>
      <color indexed="9"/>
      <name val="Arial Narrow"/>
      <family val="2"/>
    </font>
    <font>
      <b/>
      <sz val="13"/>
      <color indexed="9"/>
      <name val="Arial Narrow"/>
      <family val="2"/>
    </font>
    <font>
      <b/>
      <sz val="11"/>
      <name val="Arial Narrow"/>
      <family val="2"/>
    </font>
    <font>
      <sz val="11"/>
      <name val="Arial Narrow"/>
      <family val="2"/>
    </font>
    <font>
      <b/>
      <strike/>
      <sz val="11"/>
      <name val="Arial Narrow"/>
      <family val="2"/>
    </font>
    <font>
      <sz val="8"/>
      <name val="Arial"/>
      <family val="2"/>
    </font>
    <font>
      <b/>
      <sz val="11"/>
      <color theme="1"/>
      <name val="Calibri"/>
      <family val="2"/>
      <scheme val="minor"/>
    </font>
    <font>
      <sz val="10"/>
      <color rgb="FF000000"/>
      <name val="Arial"/>
      <family val="2"/>
    </font>
    <font>
      <sz val="12"/>
      <color theme="1"/>
      <name val="Calibri"/>
      <family val="2"/>
      <scheme val="minor"/>
    </font>
    <font>
      <u/>
      <sz val="10"/>
      <color indexed="12"/>
      <name val="Cambria"/>
      <family val="1"/>
      <scheme val="major"/>
    </font>
    <font>
      <i/>
      <sz val="10"/>
      <name val="Cambria"/>
      <family val="1"/>
      <scheme val="major"/>
    </font>
    <font>
      <sz val="10"/>
      <name val="Cambria"/>
      <family val="1"/>
      <scheme val="major"/>
    </font>
    <font>
      <b/>
      <sz val="10"/>
      <name val="Cambria"/>
      <family val="1"/>
      <scheme val="major"/>
    </font>
    <font>
      <b/>
      <sz val="16"/>
      <color theme="0"/>
      <name val="Arial Narrow"/>
      <family val="2"/>
    </font>
    <font>
      <b/>
      <sz val="14"/>
      <color theme="0"/>
      <name val="Arial Narrow"/>
      <family val="2"/>
    </font>
    <font>
      <sz val="9"/>
      <color rgb="FF000000"/>
      <name val="Arial"/>
      <family val="2"/>
    </font>
    <font>
      <b/>
      <sz val="9"/>
      <color rgb="FF000000"/>
      <name val="Arial"/>
      <family val="2"/>
    </font>
    <font>
      <u/>
      <sz val="9"/>
      <color rgb="FF000000"/>
      <name val="Arial"/>
      <family val="2"/>
    </font>
    <font>
      <b/>
      <u/>
      <sz val="9"/>
      <color rgb="FF000000"/>
      <name val="Arial"/>
      <family val="2"/>
    </font>
    <font>
      <b/>
      <sz val="9"/>
      <color rgb="FF000000"/>
      <name val="Tahoma"/>
      <family val="2"/>
    </font>
    <font>
      <sz val="9"/>
      <color rgb="FF000000"/>
      <name val="Tahoma"/>
      <family val="2"/>
    </font>
    <font>
      <u/>
      <sz val="9"/>
      <color rgb="FF000000"/>
      <name val="Tahoma"/>
      <family val="2"/>
    </font>
    <font>
      <sz val="11"/>
      <color theme="1"/>
      <name val="Calibri"/>
      <family val="2"/>
      <scheme val="minor"/>
    </font>
    <font>
      <b/>
      <sz val="16"/>
      <color rgb="FF191C1F"/>
      <name val="Helvetica Neue"/>
      <family val="2"/>
    </font>
    <font>
      <b/>
      <sz val="16"/>
      <color theme="1"/>
      <name val="Calibri"/>
      <family val="2"/>
      <scheme val="minor"/>
    </font>
    <font>
      <sz val="16"/>
      <color theme="1"/>
      <name val="Calibri"/>
      <family val="2"/>
      <scheme val="minor"/>
    </font>
    <font>
      <u/>
      <sz val="11"/>
      <color theme="10"/>
      <name val="Calibri"/>
      <family val="2"/>
      <scheme val="minor"/>
    </font>
    <font>
      <sz val="14"/>
      <color theme="1"/>
      <name val="Calibri"/>
      <family val="2"/>
      <scheme val="minor"/>
    </font>
    <font>
      <sz val="9"/>
      <name val="Cambria"/>
      <family val="1"/>
      <scheme val="major"/>
    </font>
    <font>
      <sz val="16"/>
      <color rgb="FF000000"/>
      <name val="Calibri"/>
      <family val="2"/>
      <scheme val="minor"/>
    </font>
    <font>
      <strike/>
      <sz val="11"/>
      <name val="Arial Narrow"/>
      <family val="2"/>
    </font>
    <font>
      <sz val="10"/>
      <color rgb="FF00B050"/>
      <name val="Arial Narrow"/>
      <family val="2"/>
    </font>
    <font>
      <i/>
      <sz val="10"/>
      <color rgb="FF00B050"/>
      <name val="Arial Narrow"/>
      <family val="2"/>
    </font>
    <font>
      <b/>
      <sz val="11"/>
      <color theme="1"/>
      <name val="Arial Narrow"/>
      <family val="2"/>
    </font>
    <font>
      <sz val="11"/>
      <color theme="1"/>
      <name val="Arial Narrow"/>
      <family val="2"/>
    </font>
    <font>
      <b/>
      <sz val="9"/>
      <color theme="7"/>
      <name val="Arial Narrow"/>
      <family val="2"/>
    </font>
    <font>
      <sz val="10"/>
      <color theme="7"/>
      <name val="Arial Narrow"/>
      <family val="2"/>
    </font>
    <font>
      <b/>
      <sz val="8"/>
      <color rgb="FF000000"/>
      <name val="Arial"/>
      <family val="2"/>
    </font>
    <font>
      <u/>
      <sz val="8"/>
      <color rgb="FF000000"/>
      <name val="Arial"/>
      <family val="2"/>
    </font>
    <font>
      <sz val="8"/>
      <color rgb="FF000000"/>
      <name val="Arial"/>
      <family val="2"/>
    </font>
    <font>
      <i/>
      <sz val="9"/>
      <color rgb="FF000000"/>
      <name val="Arial"/>
      <family val="2"/>
    </font>
    <font>
      <b/>
      <sz val="10"/>
      <color rgb="FF000000"/>
      <name val="Arial"/>
      <family val="2"/>
    </font>
    <font>
      <b/>
      <sz val="10"/>
      <color theme="7"/>
      <name val="Arial Narrow"/>
      <family val="2"/>
    </font>
    <font>
      <b/>
      <sz val="14"/>
      <color theme="0" tint="-0.34998626667073579"/>
      <name val="Arial Narrow"/>
      <family val="2"/>
    </font>
    <font>
      <b/>
      <sz val="11"/>
      <color theme="0" tint="-0.34998626667073579"/>
      <name val="Arial Narrow"/>
      <family val="2"/>
    </font>
    <font>
      <b/>
      <sz val="8"/>
      <color theme="0" tint="-0.34998626667073579"/>
      <name val="Arial Narrow"/>
      <family val="2"/>
    </font>
    <font>
      <sz val="14"/>
      <color rgb="FF24292F"/>
      <name val="Helvetica"/>
      <family val="2"/>
    </font>
    <font>
      <b/>
      <sz val="11"/>
      <name val="Calibri"/>
      <family val="2"/>
      <scheme val="minor"/>
    </font>
    <font>
      <sz val="9"/>
      <color indexed="81"/>
      <name val="Tahoma"/>
      <family val="2"/>
    </font>
    <font>
      <b/>
      <sz val="9"/>
      <color indexed="81"/>
      <name val="Tahoma"/>
      <family val="2"/>
    </font>
    <font>
      <sz val="10"/>
      <color theme="0" tint="-0.34998626667073579"/>
      <name val="Arial Narrow"/>
      <family val="2"/>
    </font>
  </fonts>
  <fills count="23">
    <fill>
      <patternFill patternType="none"/>
    </fill>
    <fill>
      <patternFill patternType="gray125"/>
    </fill>
    <fill>
      <patternFill patternType="solid">
        <fgColor indexed="9"/>
        <bgColor indexed="26"/>
      </patternFill>
    </fill>
    <fill>
      <patternFill patternType="solid">
        <fgColor indexed="22"/>
        <bgColor indexed="31"/>
      </patternFill>
    </fill>
    <fill>
      <patternFill patternType="solid">
        <fgColor indexed="31"/>
        <bgColor indexed="22"/>
      </patternFill>
    </fill>
    <fill>
      <patternFill patternType="solid">
        <fgColor indexed="22"/>
        <bgColor indexed="64"/>
      </patternFill>
    </fill>
    <fill>
      <patternFill patternType="solid">
        <fgColor indexed="22"/>
        <bgColor indexed="26"/>
      </patternFill>
    </fill>
    <fill>
      <patternFill patternType="solid">
        <fgColor theme="0"/>
        <bgColor indexed="31"/>
      </patternFill>
    </fill>
    <fill>
      <patternFill patternType="solid">
        <fgColor theme="0" tint="-0.249977111117893"/>
        <bgColor indexed="9"/>
      </patternFill>
    </fill>
    <fill>
      <patternFill patternType="solid">
        <fgColor theme="0" tint="-0.249977111117893"/>
        <bgColor indexed="26"/>
      </patternFill>
    </fill>
    <fill>
      <patternFill patternType="solid">
        <fgColor theme="0" tint="-0.249977111117893"/>
        <bgColor indexed="64"/>
      </patternFill>
    </fill>
    <fill>
      <patternFill patternType="solid">
        <fgColor theme="0"/>
        <bgColor indexed="64"/>
      </patternFill>
    </fill>
    <fill>
      <patternFill patternType="solid">
        <fgColor theme="9"/>
        <bgColor indexed="64"/>
      </patternFill>
    </fill>
    <fill>
      <patternFill patternType="solid">
        <fgColor theme="7" tint="-0.249977111117893"/>
        <bgColor indexed="55"/>
      </patternFill>
    </fill>
    <fill>
      <patternFill patternType="solid">
        <fgColor rgb="FF92D050"/>
        <bgColor indexed="64"/>
      </patternFill>
    </fill>
    <fill>
      <patternFill patternType="solid">
        <fgColor rgb="FFFFC000"/>
        <bgColor indexed="64"/>
      </patternFill>
    </fill>
    <fill>
      <patternFill patternType="solid">
        <fgColor theme="0" tint="-0.14999847407452621"/>
        <bgColor rgb="FF000000"/>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00"/>
        <bgColor rgb="FF000000"/>
      </patternFill>
    </fill>
    <fill>
      <patternFill patternType="solid">
        <fgColor theme="0" tint="-0.14999847407452621"/>
        <bgColor indexed="26"/>
      </patternFill>
    </fill>
    <fill>
      <patternFill patternType="solid">
        <fgColor theme="0" tint="-0.14999847407452621"/>
        <bgColor indexed="9"/>
      </patternFill>
    </fill>
  </fills>
  <borders count="75">
    <border>
      <left/>
      <right/>
      <top/>
      <bottom/>
      <diagonal/>
    </border>
    <border>
      <left style="thin">
        <color indexed="23"/>
      </left>
      <right style="thin">
        <color indexed="23"/>
      </right>
      <top style="thin">
        <color indexed="23"/>
      </top>
      <bottom style="thin">
        <color indexed="23"/>
      </bottom>
      <diagonal/>
    </border>
    <border>
      <left style="thin">
        <color indexed="17"/>
      </left>
      <right style="thin">
        <color indexed="17"/>
      </right>
      <top style="thin">
        <color indexed="17"/>
      </top>
      <bottom style="thin">
        <color indexed="17"/>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style="thin">
        <color indexed="64"/>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23"/>
      </right>
      <top/>
      <bottom/>
      <diagonal/>
    </border>
    <border>
      <left/>
      <right/>
      <top style="thin">
        <color indexed="23"/>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23"/>
      </right>
      <top style="medium">
        <color indexed="64"/>
      </top>
      <bottom style="medium">
        <color indexed="64"/>
      </bottom>
      <diagonal/>
    </border>
    <border>
      <left style="thin">
        <color indexed="23"/>
      </left>
      <right style="thin">
        <color indexed="23"/>
      </right>
      <top style="medium">
        <color indexed="64"/>
      </top>
      <bottom style="medium">
        <color indexed="64"/>
      </bottom>
      <diagonal/>
    </border>
    <border>
      <left style="thin">
        <color indexed="23"/>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top style="thin">
        <color indexed="23"/>
      </top>
      <bottom style="medium">
        <color indexed="64"/>
      </bottom>
      <diagonal/>
    </border>
    <border>
      <left style="thin">
        <color indexed="23"/>
      </left>
      <right/>
      <top style="thin">
        <color indexed="23"/>
      </top>
      <bottom style="medium">
        <color indexed="64"/>
      </bottom>
      <diagonal/>
    </border>
    <border>
      <left/>
      <right/>
      <top style="thin">
        <color indexed="23"/>
      </top>
      <bottom style="medium">
        <color indexed="64"/>
      </bottom>
      <diagonal/>
    </border>
    <border>
      <left/>
      <right style="thin">
        <color indexed="23"/>
      </right>
      <top style="thin">
        <color indexed="23"/>
      </top>
      <bottom style="medium">
        <color indexed="64"/>
      </bottom>
      <diagonal/>
    </border>
    <border>
      <left/>
      <right style="medium">
        <color indexed="64"/>
      </right>
      <top style="thin">
        <color indexed="23"/>
      </top>
      <bottom style="medium">
        <color indexed="64"/>
      </bottom>
      <diagonal/>
    </border>
    <border>
      <left style="medium">
        <color indexed="64"/>
      </left>
      <right style="thin">
        <color indexed="23"/>
      </right>
      <top style="thin">
        <color indexed="23"/>
      </top>
      <bottom style="thin">
        <color indexed="23"/>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thin">
        <color indexed="23"/>
      </left>
      <right style="medium">
        <color indexed="64"/>
      </right>
      <top style="medium">
        <color indexed="64"/>
      </top>
      <bottom style="thin">
        <color indexed="23"/>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23"/>
      </bottom>
      <diagonal/>
    </border>
    <border>
      <left/>
      <right style="medium">
        <color indexed="64"/>
      </right>
      <top style="medium">
        <color indexed="64"/>
      </top>
      <bottom style="thin">
        <color indexed="23"/>
      </bottom>
      <diagonal/>
    </border>
  </borders>
  <cellStyleXfs count="9">
    <xf numFmtId="0" fontId="0" fillId="0" borderId="0"/>
    <xf numFmtId="164" fontId="9" fillId="0" borderId="0" applyFill="0" applyBorder="0" applyAlignment="0" applyProtection="0"/>
    <xf numFmtId="0" fontId="4" fillId="0" borderId="0" applyNumberFormat="0" applyFill="0" applyBorder="0" applyAlignment="0" applyProtection="0"/>
    <xf numFmtId="0" fontId="1" fillId="2" borderId="0" applyNumberFormat="0" applyProtection="0">
      <alignment vertical="top"/>
    </xf>
    <xf numFmtId="0" fontId="2" fillId="0" borderId="2" applyNumberFormat="0" applyFill="0" applyAlignment="0" applyProtection="0"/>
    <xf numFmtId="0" fontId="1" fillId="0" borderId="0" applyNumberFormat="0" applyFill="0" applyBorder="0" applyAlignment="0" applyProtection="0"/>
    <xf numFmtId="0" fontId="9" fillId="0" borderId="2" applyNumberFormat="0" applyFill="0" applyAlignment="0" applyProtection="0"/>
    <xf numFmtId="0" fontId="54" fillId="0" borderId="0"/>
    <xf numFmtId="0" fontId="58" fillId="0" borderId="0" applyNumberFormat="0" applyFill="0" applyBorder="0" applyAlignment="0" applyProtection="0"/>
  </cellStyleXfs>
  <cellXfs count="481">
    <xf numFmtId="0" fontId="0" fillId="0" borderId="0" xfId="0"/>
    <xf numFmtId="0" fontId="0" fillId="0" borderId="0" xfId="0" applyAlignment="1">
      <alignment vertical="top"/>
    </xf>
    <xf numFmtId="0" fontId="0" fillId="0" borderId="0" xfId="0" applyAlignment="1">
      <alignment horizontal="left" vertical="top" wrapText="1"/>
    </xf>
    <xf numFmtId="0" fontId="3" fillId="3" borderId="3" xfId="0" applyFont="1" applyFill="1" applyBorder="1" applyAlignment="1">
      <alignment horizontal="center" vertical="top" wrapText="1"/>
    </xf>
    <xf numFmtId="0" fontId="3" fillId="3" borderId="3" xfId="0" applyFont="1" applyFill="1" applyBorder="1" applyAlignment="1">
      <alignment horizontal="left" vertical="top" wrapText="1"/>
    </xf>
    <xf numFmtId="0" fontId="0" fillId="0" borderId="3" xfId="0" applyBorder="1" applyAlignment="1">
      <alignment horizontal="left" vertical="top" wrapText="1"/>
    </xf>
    <xf numFmtId="0" fontId="0" fillId="0" borderId="0" xfId="0" applyAlignment="1">
      <alignment vertical="top" wrapText="1"/>
    </xf>
    <xf numFmtId="0" fontId="3" fillId="0" borderId="0" xfId="0" applyFont="1" applyAlignment="1">
      <alignment horizontal="center" vertical="top"/>
    </xf>
    <xf numFmtId="0" fontId="7" fillId="0" borderId="0" xfId="0" applyFont="1" applyAlignment="1">
      <alignment vertical="top"/>
    </xf>
    <xf numFmtId="0" fontId="8" fillId="0" borderId="0" xfId="0" applyFont="1" applyAlignment="1">
      <alignment vertical="top"/>
    </xf>
    <xf numFmtId="0" fontId="3" fillId="3" borderId="4" xfId="0" applyFont="1" applyFill="1" applyBorder="1" applyAlignment="1">
      <alignment horizontal="center" vertical="top" wrapText="1"/>
    </xf>
    <xf numFmtId="0" fontId="6" fillId="0" borderId="3" xfId="0" applyFont="1" applyBorder="1" applyAlignment="1">
      <alignment horizontal="left"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3" fillId="3" borderId="5" xfId="0" applyFont="1" applyFill="1" applyBorder="1" applyAlignment="1">
      <alignment horizontal="center" vertical="top" wrapText="1"/>
    </xf>
    <xf numFmtId="0" fontId="0" fillId="0" borderId="4" xfId="0" applyBorder="1" applyAlignment="1">
      <alignment horizontal="left" vertical="top" wrapText="1"/>
    </xf>
    <xf numFmtId="0" fontId="0" fillId="0" borderId="6" xfId="0" applyBorder="1" applyAlignment="1">
      <alignment vertical="top" wrapText="1"/>
    </xf>
    <xf numFmtId="0" fontId="3" fillId="0" borderId="0" xfId="0" applyFont="1" applyAlignment="1">
      <alignment vertical="top"/>
    </xf>
    <xf numFmtId="0" fontId="5" fillId="2" borderId="7" xfId="0" applyFont="1" applyFill="1" applyBorder="1" applyAlignment="1">
      <alignment vertical="top" wrapText="1"/>
    </xf>
    <xf numFmtId="0" fontId="0" fillId="0" borderId="4" xfId="0" applyBorder="1" applyAlignment="1">
      <alignment vertical="top" wrapText="1"/>
    </xf>
    <xf numFmtId="0" fontId="5" fillId="2" borderId="0" xfId="0" applyFont="1" applyFill="1" applyAlignment="1">
      <alignment vertical="top" wrapText="1"/>
    </xf>
    <xf numFmtId="0" fontId="5" fillId="0" borderId="8" xfId="0" applyFont="1" applyBorder="1" applyAlignment="1">
      <alignment vertical="top"/>
    </xf>
    <xf numFmtId="0" fontId="5" fillId="0" borderId="0" xfId="0" applyFont="1" applyAlignment="1">
      <alignment vertical="top"/>
    </xf>
    <xf numFmtId="0" fontId="5" fillId="2" borderId="9" xfId="0" applyFont="1" applyFill="1" applyBorder="1" applyAlignment="1">
      <alignment vertical="top" wrapText="1"/>
    </xf>
    <xf numFmtId="0" fontId="0" fillId="0" borderId="8" xfId="0" applyBorder="1" applyAlignment="1">
      <alignment vertical="top"/>
    </xf>
    <xf numFmtId="0" fontId="3" fillId="3" borderId="6" xfId="0" applyFont="1" applyFill="1" applyBorder="1" applyAlignment="1">
      <alignment horizontal="center" vertical="top" wrapText="1"/>
    </xf>
    <xf numFmtId="0" fontId="3" fillId="3" borderId="10" xfId="0" applyFont="1" applyFill="1" applyBorder="1" applyAlignment="1">
      <alignment horizontal="center" vertical="top" wrapText="1"/>
    </xf>
    <xf numFmtId="0" fontId="3" fillId="3" borderId="11" xfId="0" applyFont="1" applyFill="1" applyBorder="1" applyAlignment="1">
      <alignment horizontal="center" vertical="top" wrapText="1"/>
    </xf>
    <xf numFmtId="0" fontId="5" fillId="2" borderId="0" xfId="0" applyFont="1" applyFill="1" applyAlignment="1">
      <alignment vertical="top"/>
    </xf>
    <xf numFmtId="0" fontId="3" fillId="3" borderId="12" xfId="0" applyFont="1" applyFill="1" applyBorder="1" applyAlignment="1">
      <alignment horizontal="center" vertical="top" wrapText="1"/>
    </xf>
    <xf numFmtId="0" fontId="6" fillId="0" borderId="12" xfId="0" applyFont="1" applyBorder="1" applyAlignment="1">
      <alignment vertical="top" wrapText="1"/>
    </xf>
    <xf numFmtId="0" fontId="0" fillId="0" borderId="12" xfId="0" applyBorder="1" applyAlignment="1">
      <alignment vertical="top"/>
    </xf>
    <xf numFmtId="0" fontId="0" fillId="0" borderId="12" xfId="0" applyBorder="1" applyAlignment="1">
      <alignment vertical="top" wrapText="1"/>
    </xf>
    <xf numFmtId="0" fontId="5" fillId="0" borderId="13" xfId="0" applyFont="1" applyBorder="1" applyAlignment="1">
      <alignment vertical="top"/>
    </xf>
    <xf numFmtId="0" fontId="3" fillId="4" borderId="12" xfId="0" applyFont="1" applyFill="1" applyBorder="1" applyAlignment="1">
      <alignment horizontal="center" vertical="top"/>
    </xf>
    <xf numFmtId="0" fontId="0" fillId="2" borderId="12" xfId="0" applyFill="1" applyBorder="1" applyAlignment="1">
      <alignment vertical="top"/>
    </xf>
    <xf numFmtId="0" fontId="3" fillId="5" borderId="12" xfId="0" applyFont="1" applyFill="1" applyBorder="1" applyAlignment="1">
      <alignment horizontal="center" vertical="top" wrapText="1"/>
    </xf>
    <xf numFmtId="0" fontId="3" fillId="6" borderId="12" xfId="0" applyFont="1" applyFill="1" applyBorder="1" applyAlignment="1">
      <alignment horizontal="center" vertical="top" wrapText="1"/>
    </xf>
    <xf numFmtId="0" fontId="3" fillId="7" borderId="0" xfId="0" applyFont="1" applyFill="1" applyAlignment="1">
      <alignment horizontal="center" vertical="top" wrapText="1"/>
    </xf>
    <xf numFmtId="0" fontId="3" fillId="3" borderId="14" xfId="0" applyFont="1" applyFill="1" applyBorder="1" applyAlignment="1">
      <alignment horizontal="center" vertical="top" wrapText="1"/>
    </xf>
    <xf numFmtId="0" fontId="3" fillId="4" borderId="14" xfId="0" applyFont="1" applyFill="1" applyBorder="1" applyAlignment="1">
      <alignment horizontal="center" vertical="top"/>
    </xf>
    <xf numFmtId="0" fontId="0" fillId="0" borderId="45" xfId="0" applyBorder="1" applyAlignment="1">
      <alignment vertical="top" wrapText="1"/>
    </xf>
    <xf numFmtId="0" fontId="39" fillId="0" borderId="45" xfId="0" applyFont="1" applyBorder="1" applyAlignment="1">
      <alignment horizontal="justify" vertical="top" wrapText="1"/>
    </xf>
    <xf numFmtId="0" fontId="0" fillId="0" borderId="45" xfId="0" applyBorder="1" applyAlignment="1">
      <alignment vertical="top"/>
    </xf>
    <xf numFmtId="0" fontId="8" fillId="3" borderId="3" xfId="0" applyFont="1" applyFill="1" applyBorder="1" applyAlignment="1">
      <alignment horizontal="center" vertical="top" wrapText="1"/>
    </xf>
    <xf numFmtId="0" fontId="8" fillId="3" borderId="0" xfId="0" applyFont="1" applyFill="1" applyAlignment="1">
      <alignment horizontal="center" vertical="top" wrapText="1"/>
    </xf>
    <xf numFmtId="0" fontId="3" fillId="3" borderId="0" xfId="0" applyFont="1" applyFill="1" applyAlignment="1">
      <alignment horizontal="center" vertical="top" wrapText="1"/>
    </xf>
    <xf numFmtId="0" fontId="8" fillId="3" borderId="5" xfId="0" applyFont="1" applyFill="1" applyBorder="1" applyAlignment="1">
      <alignment horizontal="center" vertical="top" wrapText="1"/>
    </xf>
    <xf numFmtId="0" fontId="8" fillId="3" borderId="12" xfId="0" applyFont="1" applyFill="1" applyBorder="1" applyAlignment="1">
      <alignment horizontal="center" vertical="top" wrapText="1"/>
    </xf>
    <xf numFmtId="0" fontId="8" fillId="0" borderId="0" xfId="0" applyFont="1" applyAlignment="1">
      <alignment vertical="top" wrapText="1"/>
    </xf>
    <xf numFmtId="0" fontId="10"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top"/>
    </xf>
    <xf numFmtId="0" fontId="11" fillId="2" borderId="0" xfId="0" applyFont="1" applyFill="1" applyAlignment="1">
      <alignment vertical="top"/>
    </xf>
    <xf numFmtId="0" fontId="10" fillId="2" borderId="0" xfId="0" applyFont="1" applyFill="1" applyAlignment="1">
      <alignment vertical="top"/>
    </xf>
    <xf numFmtId="0" fontId="10" fillId="0" borderId="0" xfId="0" applyFont="1" applyAlignment="1">
      <alignment vertical="center"/>
    </xf>
    <xf numFmtId="0" fontId="13" fillId="0" borderId="0" xfId="0" applyFont="1" applyAlignment="1">
      <alignment vertical="top"/>
    </xf>
    <xf numFmtId="0" fontId="11" fillId="0" borderId="0" xfId="0" applyFont="1"/>
    <xf numFmtId="0" fontId="10" fillId="0" borderId="0" xfId="0" applyFont="1"/>
    <xf numFmtId="0" fontId="10" fillId="0" borderId="0" xfId="0" applyFont="1" applyAlignment="1">
      <alignment vertical="top"/>
    </xf>
    <xf numFmtId="0" fontId="11" fillId="0" borderId="0" xfId="0" applyFont="1" applyAlignment="1">
      <alignment vertical="top"/>
    </xf>
    <xf numFmtId="0" fontId="10" fillId="2" borderId="18" xfId="0" applyFont="1" applyFill="1" applyBorder="1" applyAlignment="1">
      <alignment vertical="center"/>
    </xf>
    <xf numFmtId="0" fontId="15" fillId="2" borderId="0" xfId="0" applyFont="1" applyFill="1"/>
    <xf numFmtId="0" fontId="10" fillId="2" borderId="19" xfId="0" applyFont="1" applyFill="1" applyBorder="1" applyAlignment="1">
      <alignment vertical="center"/>
    </xf>
    <xf numFmtId="0" fontId="16" fillId="0" borderId="0" xfId="0" applyFont="1" applyAlignment="1">
      <alignment vertical="center"/>
    </xf>
    <xf numFmtId="0" fontId="16" fillId="0" borderId="0" xfId="0" applyFont="1" applyAlignment="1">
      <alignment vertical="top"/>
    </xf>
    <xf numFmtId="0" fontId="17" fillId="0" borderId="0" xfId="0" applyFont="1" applyAlignment="1">
      <alignment vertical="top"/>
    </xf>
    <xf numFmtId="0" fontId="18" fillId="0" borderId="0" xfId="0" applyFont="1"/>
    <xf numFmtId="0" fontId="16" fillId="0" borderId="0" xfId="0" applyFont="1"/>
    <xf numFmtId="0" fontId="19" fillId="0" borderId="0" xfId="0" applyFont="1" applyAlignment="1">
      <alignment vertical="center"/>
    </xf>
    <xf numFmtId="0" fontId="20" fillId="2" borderId="0" xfId="2" applyNumberFormat="1" applyFont="1" applyFill="1" applyBorder="1" applyAlignment="1" applyProtection="1">
      <alignment horizontal="center" vertical="center"/>
    </xf>
    <xf numFmtId="0" fontId="20" fillId="2" borderId="19" xfId="2" applyNumberFormat="1" applyFont="1" applyFill="1" applyBorder="1" applyAlignment="1" applyProtection="1">
      <alignment vertical="center"/>
    </xf>
    <xf numFmtId="0" fontId="21" fillId="0" borderId="0" xfId="0" applyFont="1"/>
    <xf numFmtId="0" fontId="10" fillId="2" borderId="0" xfId="0" applyFont="1" applyFill="1"/>
    <xf numFmtId="0" fontId="20" fillId="0" borderId="0" xfId="2" applyNumberFormat="1" applyFont="1" applyFill="1" applyBorder="1" applyAlignment="1" applyProtection="1">
      <alignment horizontal="center" vertical="center"/>
    </xf>
    <xf numFmtId="0" fontId="23" fillId="0" borderId="0" xfId="0" applyFont="1" applyAlignment="1">
      <alignment vertical="top"/>
    </xf>
    <xf numFmtId="0" fontId="24" fillId="0" borderId="0" xfId="0" applyFont="1" applyAlignment="1">
      <alignment vertical="top"/>
    </xf>
    <xf numFmtId="0" fontId="19" fillId="0" borderId="0" xfId="0" applyFont="1" applyAlignment="1">
      <alignment vertical="top"/>
    </xf>
    <xf numFmtId="0" fontId="22" fillId="0" borderId="0" xfId="0" applyFont="1" applyAlignment="1">
      <alignment vertical="center"/>
    </xf>
    <xf numFmtId="0" fontId="25" fillId="2" borderId="18" xfId="0" applyFont="1" applyFill="1" applyBorder="1" applyAlignment="1">
      <alignment vertical="center"/>
    </xf>
    <xf numFmtId="0" fontId="25" fillId="2" borderId="0" xfId="0" applyFont="1" applyFill="1" applyAlignment="1">
      <alignment vertical="center"/>
    </xf>
    <xf numFmtId="0" fontId="26" fillId="0" borderId="0" xfId="0" applyFont="1" applyAlignment="1">
      <alignment vertical="center"/>
    </xf>
    <xf numFmtId="0" fontId="22" fillId="2" borderId="18" xfId="0" applyFont="1" applyFill="1" applyBorder="1" applyAlignment="1">
      <alignment vertical="center"/>
    </xf>
    <xf numFmtId="0" fontId="27" fillId="0" borderId="0" xfId="0" applyFont="1" applyAlignment="1">
      <alignment vertical="top" wrapText="1"/>
    </xf>
    <xf numFmtId="0" fontId="22" fillId="2" borderId="0" xfId="0" applyFont="1" applyFill="1" applyAlignment="1">
      <alignment vertical="center"/>
    </xf>
    <xf numFmtId="0" fontId="22" fillId="0" borderId="18" xfId="0" applyFont="1" applyBorder="1" applyAlignment="1">
      <alignment vertical="center"/>
    </xf>
    <xf numFmtId="0" fontId="10" fillId="0" borderId="19" xfId="0" applyFont="1" applyBorder="1" applyAlignment="1">
      <alignment vertical="center"/>
    </xf>
    <xf numFmtId="0" fontId="21" fillId="0" borderId="0" xfId="0" applyFont="1" applyAlignment="1">
      <alignment vertical="center"/>
    </xf>
    <xf numFmtId="0" fontId="21" fillId="2" borderId="0" xfId="2" applyNumberFormat="1" applyFont="1" applyFill="1" applyBorder="1" applyAlignment="1" applyProtection="1">
      <alignment horizontal="center" vertical="center"/>
    </xf>
    <xf numFmtId="0" fontId="27" fillId="0" borderId="0" xfId="0" applyFont="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5" fillId="0" borderId="21" xfId="0" applyFont="1" applyBorder="1" applyAlignment="1">
      <alignment horizontal="left" vertical="center"/>
    </xf>
    <xf numFmtId="0" fontId="10" fillId="0" borderId="21" xfId="0" applyFont="1" applyBorder="1" applyAlignment="1">
      <alignment vertical="center"/>
    </xf>
    <xf numFmtId="0" fontId="10" fillId="0" borderId="22" xfId="0" applyFont="1" applyBorder="1" applyAlignment="1">
      <alignment vertical="center"/>
    </xf>
    <xf numFmtId="0" fontId="10" fillId="0" borderId="23" xfId="0" applyFont="1" applyBorder="1" applyAlignment="1">
      <alignment vertical="center"/>
    </xf>
    <xf numFmtId="0" fontId="10" fillId="0" borderId="24" xfId="0" applyFont="1" applyBorder="1" applyAlignment="1">
      <alignment vertical="center"/>
    </xf>
    <xf numFmtId="0" fontId="10" fillId="0" borderId="25" xfId="0" applyFont="1" applyBorder="1" applyAlignment="1">
      <alignment vertical="center"/>
    </xf>
    <xf numFmtId="0" fontId="10" fillId="0" borderId="18" xfId="0" applyFont="1" applyBorder="1" applyAlignment="1">
      <alignment vertical="center"/>
    </xf>
    <xf numFmtId="0" fontId="12" fillId="0" borderId="0" xfId="6" applyNumberFormat="1" applyFont="1" applyFill="1" applyBorder="1" applyAlignment="1" applyProtection="1"/>
    <xf numFmtId="0" fontId="12" fillId="0" borderId="0" xfId="0" applyFont="1"/>
    <xf numFmtId="0" fontId="12" fillId="2" borderId="0" xfId="6" applyNumberFormat="1" applyFont="1" applyFill="1" applyBorder="1" applyAlignment="1" applyProtection="1"/>
    <xf numFmtId="0" fontId="10" fillId="2" borderId="0" xfId="0" applyFont="1" applyFill="1" applyAlignment="1">
      <alignment horizontal="left" vertical="center" wrapText="1"/>
    </xf>
    <xf numFmtId="0" fontId="12" fillId="0" borderId="0" xfId="6" applyNumberFormat="1" applyFont="1" applyFill="1" applyBorder="1" applyAlignment="1" applyProtection="1">
      <alignment vertical="center"/>
    </xf>
    <xf numFmtId="0" fontId="10" fillId="0" borderId="0" xfId="0" applyFont="1" applyAlignment="1">
      <alignment horizontal="left" vertical="top" wrapText="1"/>
    </xf>
    <xf numFmtId="0" fontId="20" fillId="2" borderId="0" xfId="2" applyNumberFormat="1" applyFont="1" applyFill="1" applyBorder="1" applyAlignment="1" applyProtection="1">
      <alignment horizontal="center" vertical="center" wrapText="1"/>
    </xf>
    <xf numFmtId="0" fontId="12" fillId="0" borderId="0" xfId="0" applyFont="1" applyAlignment="1">
      <alignment horizontal="left" vertical="center"/>
    </xf>
    <xf numFmtId="0" fontId="10" fillId="2" borderId="0" xfId="0" applyFont="1" applyFill="1" applyAlignment="1">
      <alignment horizontal="center"/>
    </xf>
    <xf numFmtId="0" fontId="12" fillId="2" borderId="0" xfId="0" applyFont="1" applyFill="1" applyAlignment="1">
      <alignment horizontal="left" wrapText="1"/>
    </xf>
    <xf numFmtId="0" fontId="10" fillId="2" borderId="0" xfId="0" applyFont="1" applyFill="1" applyAlignment="1">
      <alignment horizontal="left" vertical="center"/>
    </xf>
    <xf numFmtId="0" fontId="12" fillId="2" borderId="0" xfId="0" applyFont="1" applyFill="1" applyAlignment="1">
      <alignment horizontal="left" vertical="center"/>
    </xf>
    <xf numFmtId="49" fontId="10" fillId="2" borderId="0" xfId="0" applyNumberFormat="1" applyFont="1" applyFill="1" applyAlignment="1">
      <alignment vertical="top"/>
    </xf>
    <xf numFmtId="0" fontId="18" fillId="0" borderId="0" xfId="0" applyFont="1" applyAlignment="1">
      <alignment vertical="top"/>
    </xf>
    <xf numFmtId="0" fontId="10" fillId="0" borderId="0" xfId="0" applyFont="1" applyAlignment="1">
      <alignment vertical="center" wrapText="1"/>
    </xf>
    <xf numFmtId="0" fontId="10" fillId="0" borderId="20" xfId="0" applyFont="1" applyBorder="1" applyAlignment="1">
      <alignment vertical="center"/>
    </xf>
    <xf numFmtId="0" fontId="12" fillId="0" borderId="21" xfId="0" applyFont="1" applyBorder="1" applyAlignment="1">
      <alignment horizontal="left" vertical="center"/>
    </xf>
    <xf numFmtId="0" fontId="12" fillId="0" borderId="24" xfId="0" applyFont="1" applyBorder="1" applyAlignment="1">
      <alignment horizontal="left" vertical="center"/>
    </xf>
    <xf numFmtId="0" fontId="12" fillId="2" borderId="0" xfId="2" applyNumberFormat="1" applyFont="1" applyFill="1" applyBorder="1" applyAlignment="1" applyProtection="1">
      <alignment horizontal="center" vertical="center"/>
    </xf>
    <xf numFmtId="0" fontId="10" fillId="0" borderId="0" xfId="0" applyFont="1" applyAlignment="1">
      <alignment vertical="top" wrapText="1"/>
    </xf>
    <xf numFmtId="0" fontId="10" fillId="2" borderId="0" xfId="0" applyFont="1" applyFill="1" applyAlignment="1">
      <alignment horizontal="left" vertical="top"/>
    </xf>
    <xf numFmtId="0" fontId="25" fillId="0" borderId="0" xfId="0" applyFont="1" applyAlignment="1">
      <alignment vertical="center"/>
    </xf>
    <xf numFmtId="0" fontId="10" fillId="0" borderId="21" xfId="0" applyFont="1" applyBorder="1"/>
    <xf numFmtId="0" fontId="22" fillId="0" borderId="21" xfId="0" applyFont="1" applyBorder="1" applyAlignment="1">
      <alignment vertical="center" wrapText="1"/>
    </xf>
    <xf numFmtId="0" fontId="12" fillId="2" borderId="18" xfId="0" applyFont="1" applyFill="1" applyBorder="1" applyAlignment="1">
      <alignment vertical="center"/>
    </xf>
    <xf numFmtId="0" fontId="12" fillId="2" borderId="20" xfId="0" applyFont="1" applyFill="1" applyBorder="1" applyAlignment="1">
      <alignment vertical="center"/>
    </xf>
    <xf numFmtId="0" fontId="12" fillId="2" borderId="21" xfId="0" applyFont="1" applyFill="1" applyBorder="1" applyAlignment="1">
      <alignment vertical="center"/>
    </xf>
    <xf numFmtId="0" fontId="10" fillId="2" borderId="21" xfId="0" applyFont="1" applyFill="1" applyBorder="1" applyAlignment="1">
      <alignment vertical="center"/>
    </xf>
    <xf numFmtId="0" fontId="12" fillId="0" borderId="24" xfId="6" applyNumberFormat="1" applyFont="1" applyFill="1" applyBorder="1" applyAlignment="1" applyProtection="1">
      <alignment vertical="center"/>
    </xf>
    <xf numFmtId="0" fontId="10" fillId="0" borderId="0" xfId="0" applyFont="1" applyAlignment="1">
      <alignment horizontal="left" vertical="center"/>
    </xf>
    <xf numFmtId="0" fontId="10" fillId="8" borderId="28" xfId="0" applyFont="1" applyFill="1" applyBorder="1" applyAlignment="1">
      <alignment vertical="top"/>
    </xf>
    <xf numFmtId="0" fontId="16" fillId="8" borderId="29" xfId="0" applyFont="1" applyFill="1" applyBorder="1" applyAlignment="1">
      <alignment vertical="top"/>
    </xf>
    <xf numFmtId="0" fontId="10" fillId="8" borderId="26" xfId="0" applyFont="1" applyFill="1" applyBorder="1" applyAlignment="1">
      <alignment vertical="center"/>
    </xf>
    <xf numFmtId="0" fontId="16" fillId="8" borderId="26" xfId="0" applyFont="1" applyFill="1" applyBorder="1" applyAlignment="1">
      <alignment vertical="top"/>
    </xf>
    <xf numFmtId="0" fontId="16" fillId="8" borderId="30" xfId="0" applyFont="1" applyFill="1" applyBorder="1" applyAlignment="1">
      <alignment vertical="top"/>
    </xf>
    <xf numFmtId="0" fontId="10" fillId="8" borderId="31" xfId="0" applyFont="1" applyFill="1" applyBorder="1" applyAlignment="1">
      <alignment vertical="top"/>
    </xf>
    <xf numFmtId="0" fontId="16" fillId="8" borderId="32" xfId="0" applyFont="1" applyFill="1" applyBorder="1" applyAlignment="1">
      <alignment vertical="top"/>
    </xf>
    <xf numFmtId="0" fontId="10" fillId="8" borderId="27" xfId="0" applyFont="1" applyFill="1" applyBorder="1" applyAlignment="1">
      <alignment vertical="center"/>
    </xf>
    <xf numFmtId="0" fontId="16" fillId="8" borderId="27" xfId="0" applyFont="1" applyFill="1" applyBorder="1" applyAlignment="1">
      <alignment vertical="top"/>
    </xf>
    <xf numFmtId="0" fontId="10" fillId="8" borderId="33" xfId="0" applyFont="1" applyFill="1" applyBorder="1" applyAlignment="1">
      <alignment vertical="center"/>
    </xf>
    <xf numFmtId="0" fontId="10" fillId="8" borderId="29" xfId="0" applyFont="1" applyFill="1" applyBorder="1" applyAlignment="1">
      <alignment vertical="center"/>
    </xf>
    <xf numFmtId="0" fontId="10" fillId="8" borderId="30" xfId="0" applyFont="1" applyFill="1" applyBorder="1" applyAlignment="1">
      <alignment vertical="center"/>
    </xf>
    <xf numFmtId="0" fontId="10" fillId="8" borderId="32" xfId="0" applyFont="1" applyFill="1" applyBorder="1" applyAlignment="1">
      <alignment vertical="center"/>
    </xf>
    <xf numFmtId="0" fontId="10" fillId="8" borderId="31" xfId="0" applyFont="1" applyFill="1" applyBorder="1" applyAlignment="1">
      <alignment vertical="center"/>
    </xf>
    <xf numFmtId="0" fontId="16" fillId="8" borderId="0" xfId="0" applyFont="1" applyFill="1" applyAlignment="1">
      <alignment vertical="top"/>
    </xf>
    <xf numFmtId="0" fontId="10" fillId="9" borderId="26" xfId="0" applyFont="1" applyFill="1" applyBorder="1" applyAlignment="1">
      <alignment vertical="center"/>
    </xf>
    <xf numFmtId="0" fontId="20" fillId="9" borderId="0" xfId="2" applyNumberFormat="1" applyFont="1" applyFill="1" applyBorder="1" applyAlignment="1" applyProtection="1">
      <alignment vertical="center"/>
    </xf>
    <xf numFmtId="0" fontId="16" fillId="8" borderId="28" xfId="0" applyFont="1" applyFill="1" applyBorder="1" applyAlignment="1">
      <alignment vertical="top"/>
    </xf>
    <xf numFmtId="0" fontId="10" fillId="9" borderId="27" xfId="0" applyFont="1" applyFill="1" applyBorder="1" applyAlignment="1">
      <alignment vertical="center"/>
    </xf>
    <xf numFmtId="0" fontId="16" fillId="8" borderId="33" xfId="0" applyFont="1" applyFill="1" applyBorder="1" applyAlignment="1">
      <alignment vertical="top"/>
    </xf>
    <xf numFmtId="0" fontId="16" fillId="8" borderId="31" xfId="0" applyFont="1" applyFill="1" applyBorder="1" applyAlignment="1">
      <alignment vertical="top"/>
    </xf>
    <xf numFmtId="0" fontId="10" fillId="8" borderId="0" xfId="0" applyFont="1" applyFill="1" applyAlignment="1">
      <alignment vertical="top"/>
    </xf>
    <xf numFmtId="0" fontId="10" fillId="8" borderId="0" xfId="0" applyFont="1" applyFill="1" applyAlignment="1">
      <alignment vertical="center"/>
    </xf>
    <xf numFmtId="0" fontId="10" fillId="8" borderId="28" xfId="0" applyFont="1" applyFill="1" applyBorder="1" applyAlignment="1">
      <alignment vertical="center"/>
    </xf>
    <xf numFmtId="0" fontId="25" fillId="8" borderId="31" xfId="0" applyFont="1" applyFill="1" applyBorder="1" applyAlignment="1">
      <alignment vertical="center"/>
    </xf>
    <xf numFmtId="0" fontId="22" fillId="8" borderId="31" xfId="0" applyFont="1" applyFill="1" applyBorder="1" applyAlignment="1">
      <alignment vertical="center"/>
    </xf>
    <xf numFmtId="0" fontId="22" fillId="8" borderId="0" xfId="0" applyFont="1" applyFill="1" applyAlignment="1">
      <alignment horizontal="left"/>
    </xf>
    <xf numFmtId="0" fontId="10" fillId="8" borderId="0" xfId="0" applyFont="1" applyFill="1" applyAlignment="1">
      <alignment horizontal="left" vertical="center"/>
    </xf>
    <xf numFmtId="0" fontId="20" fillId="8" borderId="28" xfId="2" applyNumberFormat="1" applyFont="1" applyFill="1" applyBorder="1" applyAlignment="1" applyProtection="1">
      <alignment horizontal="center" vertical="center"/>
    </xf>
    <xf numFmtId="0" fontId="12" fillId="8" borderId="28" xfId="6" applyNumberFormat="1" applyFont="1" applyFill="1" applyBorder="1" applyAlignment="1" applyProtection="1">
      <alignment horizontal="left"/>
    </xf>
    <xf numFmtId="0" fontId="10" fillId="8" borderId="32" xfId="0" applyFont="1" applyFill="1" applyBorder="1" applyAlignment="1">
      <alignment vertical="top"/>
    </xf>
    <xf numFmtId="0" fontId="12" fillId="8" borderId="27" xfId="0" applyFont="1" applyFill="1" applyBorder="1"/>
    <xf numFmtId="0" fontId="10" fillId="8" borderId="27" xfId="0" applyFont="1" applyFill="1" applyBorder="1" applyAlignment="1">
      <alignment vertical="top"/>
    </xf>
    <xf numFmtId="0" fontId="12" fillId="8" borderId="27" xfId="6" applyNumberFormat="1" applyFont="1" applyFill="1" applyBorder="1" applyAlignment="1" applyProtection="1">
      <alignment horizontal="left"/>
    </xf>
    <xf numFmtId="0" fontId="12" fillId="8" borderId="33" xfId="6" applyNumberFormat="1" applyFont="1" applyFill="1" applyBorder="1" applyAlignment="1" applyProtection="1">
      <alignment horizontal="left"/>
    </xf>
    <xf numFmtId="0" fontId="10" fillId="8" borderId="29" xfId="0" applyFont="1" applyFill="1" applyBorder="1" applyAlignment="1">
      <alignment vertical="top"/>
    </xf>
    <xf numFmtId="0" fontId="12" fillId="8" borderId="26" xfId="0" applyFont="1" applyFill="1" applyBorder="1" applyAlignment="1">
      <alignment horizontal="left" wrapText="1"/>
    </xf>
    <xf numFmtId="0" fontId="10" fillId="8" borderId="26" xfId="0" applyFont="1" applyFill="1" applyBorder="1" applyAlignment="1">
      <alignment vertical="top"/>
    </xf>
    <xf numFmtId="0" fontId="10" fillId="8" borderId="26" xfId="0" applyFont="1" applyFill="1" applyBorder="1" applyAlignment="1">
      <alignment horizontal="left" vertical="center"/>
    </xf>
    <xf numFmtId="0" fontId="10" fillId="8" borderId="30" xfId="0" applyFont="1" applyFill="1" applyBorder="1" applyAlignment="1">
      <alignment horizontal="left" vertical="center"/>
    </xf>
    <xf numFmtId="0" fontId="10" fillId="8" borderId="33" xfId="0" applyFont="1" applyFill="1" applyBorder="1" applyAlignment="1">
      <alignment vertical="top"/>
    </xf>
    <xf numFmtId="0" fontId="12" fillId="8" borderId="26" xfId="0" applyFont="1" applyFill="1" applyBorder="1"/>
    <xf numFmtId="0" fontId="12" fillId="8" borderId="26" xfId="6" applyNumberFormat="1" applyFont="1" applyFill="1" applyBorder="1" applyAlignment="1" applyProtection="1"/>
    <xf numFmtId="0" fontId="12" fillId="8" borderId="30" xfId="6" applyNumberFormat="1" applyFont="1" applyFill="1" applyBorder="1" applyAlignment="1" applyProtection="1"/>
    <xf numFmtId="0" fontId="10" fillId="8" borderId="28" xfId="0" applyFont="1" applyFill="1" applyBorder="1" applyAlignment="1">
      <alignment horizontal="left" vertical="center" wrapText="1"/>
    </xf>
    <xf numFmtId="0" fontId="12" fillId="8" borderId="27" xfId="0" applyFont="1" applyFill="1" applyBorder="1" applyAlignment="1">
      <alignment horizontal="left" vertical="top"/>
    </xf>
    <xf numFmtId="0" fontId="10" fillId="8" borderId="27" xfId="0" applyFont="1" applyFill="1" applyBorder="1" applyAlignment="1">
      <alignment horizontal="left" vertical="center" wrapText="1"/>
    </xf>
    <xf numFmtId="0" fontId="10" fillId="8" borderId="33" xfId="0" applyFont="1" applyFill="1" applyBorder="1" applyAlignment="1">
      <alignment horizontal="left" vertical="center" wrapText="1"/>
    </xf>
    <xf numFmtId="0" fontId="10" fillId="8" borderId="29" xfId="0" applyFont="1" applyFill="1" applyBorder="1" applyAlignment="1">
      <alignment horizontal="left" vertical="top" wrapText="1"/>
    </xf>
    <xf numFmtId="0" fontId="10" fillId="8" borderId="26" xfId="0" applyFont="1" applyFill="1" applyBorder="1" applyAlignment="1">
      <alignment horizontal="left" vertical="top" wrapText="1"/>
    </xf>
    <xf numFmtId="0" fontId="10" fillId="8" borderId="30" xfId="0" applyFont="1" applyFill="1" applyBorder="1" applyAlignment="1">
      <alignment horizontal="left" vertical="top" wrapText="1"/>
    </xf>
    <xf numFmtId="0" fontId="10" fillId="8" borderId="31" xfId="0" applyFont="1" applyFill="1" applyBorder="1" applyAlignment="1">
      <alignment horizontal="left" vertical="top" wrapText="1"/>
    </xf>
    <xf numFmtId="0" fontId="10" fillId="8" borderId="32" xfId="0" applyFont="1" applyFill="1" applyBorder="1" applyAlignment="1">
      <alignment horizontal="left" vertical="top" wrapText="1"/>
    </xf>
    <xf numFmtId="0" fontId="12" fillId="8" borderId="29" xfId="0" applyFont="1" applyFill="1" applyBorder="1"/>
    <xf numFmtId="0" fontId="12" fillId="8" borderId="26" xfId="6" applyNumberFormat="1" applyFont="1" applyFill="1" applyBorder="1" applyAlignment="1" applyProtection="1">
      <alignment vertical="center"/>
    </xf>
    <xf numFmtId="0" fontId="12" fillId="8" borderId="30" xfId="6" applyNumberFormat="1" applyFont="1" applyFill="1" applyBorder="1" applyAlignment="1" applyProtection="1">
      <alignment vertical="center"/>
    </xf>
    <xf numFmtId="0" fontId="12" fillId="8" borderId="0" xfId="6" applyNumberFormat="1" applyFont="1" applyFill="1" applyBorder="1" applyAlignment="1" applyProtection="1">
      <alignment vertical="center"/>
    </xf>
    <xf numFmtId="0" fontId="12" fillId="8" borderId="28" xfId="6" applyNumberFormat="1" applyFont="1" applyFill="1" applyBorder="1" applyAlignment="1" applyProtection="1">
      <alignment vertical="center"/>
    </xf>
    <xf numFmtId="0" fontId="10" fillId="8" borderId="28" xfId="0" applyFont="1" applyFill="1" applyBorder="1" applyAlignment="1">
      <alignment horizontal="left" vertical="top" wrapText="1"/>
    </xf>
    <xf numFmtId="0" fontId="10" fillId="8" borderId="27" xfId="0" applyFont="1" applyFill="1" applyBorder="1" applyAlignment="1">
      <alignment horizontal="left" vertical="top" wrapText="1"/>
    </xf>
    <xf numFmtId="0" fontId="10" fillId="8" borderId="33" xfId="0" applyFont="1" applyFill="1" applyBorder="1" applyAlignment="1">
      <alignment horizontal="left" vertical="top" wrapText="1"/>
    </xf>
    <xf numFmtId="0" fontId="12" fillId="8" borderId="29" xfId="0" applyFont="1" applyFill="1" applyBorder="1" applyAlignment="1">
      <alignment horizontal="left" vertical="center"/>
    </xf>
    <xf numFmtId="0" fontId="12" fillId="8" borderId="26" xfId="0" applyFont="1" applyFill="1" applyBorder="1" applyAlignment="1">
      <alignment horizontal="left" vertical="center"/>
    </xf>
    <xf numFmtId="165" fontId="10" fillId="8" borderId="0" xfId="0" applyNumberFormat="1" applyFont="1" applyFill="1" applyAlignment="1">
      <alignment horizontal="left" vertical="top"/>
    </xf>
    <xf numFmtId="0" fontId="12" fillId="8" borderId="32" xfId="0" applyFont="1" applyFill="1" applyBorder="1" applyAlignment="1">
      <alignment horizontal="left" vertical="center"/>
    </xf>
    <xf numFmtId="0" fontId="12" fillId="8" borderId="27" xfId="0" applyFont="1" applyFill="1" applyBorder="1" applyAlignment="1">
      <alignment horizontal="left" vertical="center"/>
    </xf>
    <xf numFmtId="0" fontId="12" fillId="8" borderId="27" xfId="0" applyFont="1" applyFill="1" applyBorder="1" applyAlignment="1">
      <alignment horizontal="left" vertical="top" wrapText="1"/>
    </xf>
    <xf numFmtId="0" fontId="22" fillId="8" borderId="27" xfId="0" applyFont="1" applyFill="1" applyBorder="1" applyAlignment="1">
      <alignment horizontal="right" vertical="top" wrapText="1"/>
    </xf>
    <xf numFmtId="165" fontId="10" fillId="8" borderId="27" xfId="0" applyNumberFormat="1" applyFont="1" applyFill="1" applyBorder="1"/>
    <xf numFmtId="0" fontId="22" fillId="8" borderId="27" xfId="0" applyFont="1" applyFill="1" applyBorder="1" applyAlignment="1">
      <alignment vertical="top"/>
    </xf>
    <xf numFmtId="0" fontId="10" fillId="8" borderId="30" xfId="0" applyFont="1" applyFill="1" applyBorder="1" applyAlignment="1">
      <alignment vertical="top"/>
    </xf>
    <xf numFmtId="0" fontId="10" fillId="8" borderId="0" xfId="0" applyFont="1" applyFill="1" applyAlignment="1">
      <alignment horizontal="left" vertical="top" wrapText="1"/>
    </xf>
    <xf numFmtId="0" fontId="10" fillId="8" borderId="28" xfId="0" applyFont="1" applyFill="1" applyBorder="1" applyAlignment="1">
      <alignment horizontal="left" vertical="center"/>
    </xf>
    <xf numFmtId="0" fontId="12" fillId="8" borderId="0" xfId="0" applyFont="1" applyFill="1" applyAlignment="1">
      <alignment horizontal="left" wrapText="1"/>
    </xf>
    <xf numFmtId="0" fontId="10" fillId="8" borderId="0" xfId="0" applyFont="1" applyFill="1" applyAlignment="1" applyProtection="1">
      <alignment horizontal="left" vertical="center"/>
      <protection locked="0"/>
    </xf>
    <xf numFmtId="0" fontId="12" fillId="8" borderId="27" xfId="0" applyFont="1" applyFill="1" applyBorder="1" applyAlignment="1">
      <alignment horizontal="left" wrapText="1"/>
    </xf>
    <xf numFmtId="0" fontId="10" fillId="8" borderId="27" xfId="0" applyFont="1" applyFill="1" applyBorder="1" applyAlignment="1">
      <alignment horizontal="left" vertical="center"/>
    </xf>
    <xf numFmtId="0" fontId="10" fillId="8" borderId="26" xfId="0" applyFont="1" applyFill="1" applyBorder="1"/>
    <xf numFmtId="0" fontId="12" fillId="8" borderId="0" xfId="0" applyFont="1" applyFill="1" applyAlignment="1">
      <alignment horizontal="right" vertical="center"/>
    </xf>
    <xf numFmtId="0" fontId="12" fillId="8" borderId="0" xfId="0" applyFont="1" applyFill="1" applyAlignment="1">
      <alignment horizontal="left" vertical="center"/>
    </xf>
    <xf numFmtId="0" fontId="10" fillId="8" borderId="0" xfId="0" applyFont="1" applyFill="1" applyAlignment="1">
      <alignment horizontal="right" vertical="center"/>
    </xf>
    <xf numFmtId="49" fontId="10" fillId="8" borderId="28" xfId="0" applyNumberFormat="1" applyFont="1" applyFill="1" applyBorder="1" applyAlignment="1">
      <alignment vertical="top"/>
    </xf>
    <xf numFmtId="0" fontId="22" fillId="8" borderId="32" xfId="0" applyFont="1" applyFill="1" applyBorder="1" applyAlignment="1">
      <alignment vertical="center"/>
    </xf>
    <xf numFmtId="0" fontId="22" fillId="8" borderId="27" xfId="0" applyFont="1" applyFill="1" applyBorder="1" applyAlignment="1">
      <alignment vertical="center"/>
    </xf>
    <xf numFmtId="49" fontId="10" fillId="8" borderId="27" xfId="0" applyNumberFormat="1" applyFont="1" applyFill="1" applyBorder="1" applyAlignment="1">
      <alignment vertical="top"/>
    </xf>
    <xf numFmtId="49" fontId="10" fillId="8" borderId="33" xfId="0" applyNumberFormat="1" applyFont="1" applyFill="1" applyBorder="1" applyAlignment="1">
      <alignment vertical="top"/>
    </xf>
    <xf numFmtId="0" fontId="12" fillId="8" borderId="31" xfId="0" applyFont="1" applyFill="1" applyBorder="1" applyAlignment="1">
      <alignment horizontal="left" vertical="center"/>
    </xf>
    <xf numFmtId="49" fontId="10" fillId="8" borderId="0" xfId="0" applyNumberFormat="1" applyFont="1" applyFill="1" applyAlignment="1">
      <alignment vertical="top"/>
    </xf>
    <xf numFmtId="0" fontId="19" fillId="8" borderId="31" xfId="0" applyFont="1" applyFill="1" applyBorder="1" applyAlignment="1">
      <alignment vertical="top"/>
    </xf>
    <xf numFmtId="0" fontId="19" fillId="8" borderId="0" xfId="0" applyFont="1" applyFill="1" applyAlignment="1">
      <alignment vertical="top"/>
    </xf>
    <xf numFmtId="0" fontId="19" fillId="8" borderId="28" xfId="0" applyFont="1" applyFill="1" applyBorder="1" applyAlignment="1">
      <alignment vertical="top"/>
    </xf>
    <xf numFmtId="0" fontId="22" fillId="8" borderId="27" xfId="0" applyFont="1" applyFill="1" applyBorder="1" applyAlignment="1">
      <alignment horizontal="right" vertical="center"/>
    </xf>
    <xf numFmtId="0" fontId="28" fillId="8" borderId="0" xfId="2" applyNumberFormat="1" applyFont="1" applyFill="1" applyBorder="1" applyAlignment="1" applyProtection="1">
      <alignment vertical="center"/>
    </xf>
    <xf numFmtId="0" fontId="28" fillId="8" borderId="27" xfId="2" applyNumberFormat="1" applyFont="1" applyFill="1" applyBorder="1" applyAlignment="1" applyProtection="1">
      <alignment vertical="center"/>
    </xf>
    <xf numFmtId="0" fontId="30" fillId="8" borderId="27" xfId="2" applyNumberFormat="1" applyFont="1" applyFill="1" applyBorder="1" applyAlignment="1" applyProtection="1">
      <alignment vertical="center"/>
    </xf>
    <xf numFmtId="0" fontId="35" fillId="8" borderId="0" xfId="0" applyFont="1" applyFill="1" applyAlignment="1">
      <alignment horizontal="right" vertical="center"/>
    </xf>
    <xf numFmtId="0" fontId="10" fillId="8" borderId="27" xfId="0" applyFont="1" applyFill="1" applyBorder="1" applyAlignment="1">
      <alignment horizontal="left" vertical="top"/>
    </xf>
    <xf numFmtId="0" fontId="10" fillId="8" borderId="33" xfId="0" applyFont="1" applyFill="1" applyBorder="1" applyAlignment="1">
      <alignment horizontal="left" vertical="top"/>
    </xf>
    <xf numFmtId="0" fontId="20" fillId="8" borderId="0" xfId="2" applyNumberFormat="1" applyFont="1" applyFill="1" applyBorder="1" applyAlignment="1" applyProtection="1">
      <alignment horizontal="center" vertical="center"/>
    </xf>
    <xf numFmtId="0" fontId="10" fillId="8" borderId="0" xfId="0" applyFont="1" applyFill="1" applyAlignment="1">
      <alignment vertical="top" wrapText="1"/>
    </xf>
    <xf numFmtId="2" fontId="28" fillId="8" borderId="0" xfId="2" applyNumberFormat="1" applyFont="1" applyFill="1" applyBorder="1" applyAlignment="1" applyProtection="1">
      <alignment horizontal="left" vertical="center" wrapText="1"/>
    </xf>
    <xf numFmtId="0" fontId="35" fillId="8" borderId="0" xfId="0" applyFont="1" applyFill="1" applyAlignment="1">
      <alignment horizontal="left" vertical="center"/>
    </xf>
    <xf numFmtId="0" fontId="22" fillId="8" borderId="27" xfId="0" applyFont="1" applyFill="1" applyBorder="1" applyAlignment="1">
      <alignment horizontal="left" vertical="center"/>
    </xf>
    <xf numFmtId="2" fontId="28" fillId="8" borderId="27" xfId="2" applyNumberFormat="1" applyFont="1" applyFill="1" applyBorder="1" applyAlignment="1" applyProtection="1">
      <alignment horizontal="left" vertical="center" wrapText="1"/>
    </xf>
    <xf numFmtId="0" fontId="10" fillId="8" borderId="26" xfId="0" applyFont="1" applyFill="1" applyBorder="1" applyAlignment="1">
      <alignment horizontal="left" vertical="center" wrapText="1"/>
    </xf>
    <xf numFmtId="0" fontId="22" fillId="8" borderId="32" xfId="0" applyFont="1" applyFill="1" applyBorder="1" applyAlignment="1">
      <alignment horizontal="left" vertical="center"/>
    </xf>
    <xf numFmtId="0" fontId="10" fillId="8" borderId="29" xfId="0" applyFont="1" applyFill="1" applyBorder="1" applyAlignment="1">
      <alignment horizontal="left" vertical="center"/>
    </xf>
    <xf numFmtId="0" fontId="10" fillId="8" borderId="28" xfId="0" applyFont="1" applyFill="1" applyBorder="1" applyAlignment="1">
      <alignment horizontal="left" vertical="top"/>
    </xf>
    <xf numFmtId="0" fontId="0" fillId="0" borderId="26"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40" fillId="0" borderId="0" xfId="0" applyFont="1" applyAlignment="1">
      <alignment horizontal="center" vertical="center"/>
    </xf>
    <xf numFmtId="0" fontId="0" fillId="0" borderId="30" xfId="0" applyBorder="1" applyAlignment="1">
      <alignment horizontal="center" vertical="center"/>
    </xf>
    <xf numFmtId="0" fontId="0" fillId="0" borderId="28" xfId="0" applyBorder="1" applyAlignment="1">
      <alignment horizontal="center" vertical="center"/>
    </xf>
    <xf numFmtId="0" fontId="0" fillId="0" borderId="33" xfId="0" applyBorder="1" applyAlignment="1">
      <alignment horizontal="center" vertical="center"/>
    </xf>
    <xf numFmtId="0" fontId="35" fillId="8" borderId="0" xfId="0" applyFont="1" applyFill="1" applyAlignment="1">
      <alignment horizontal="center" vertical="center"/>
    </xf>
    <xf numFmtId="0" fontId="38" fillId="12" borderId="0" xfId="0" applyFont="1" applyFill="1"/>
    <xf numFmtId="49" fontId="38" fillId="12" borderId="0" xfId="0" applyNumberFormat="1" applyFont="1" applyFill="1"/>
    <xf numFmtId="0" fontId="38" fillId="12" borderId="0" xfId="0" applyFont="1" applyFill="1" applyAlignment="1">
      <alignment wrapText="1"/>
    </xf>
    <xf numFmtId="0" fontId="3" fillId="0" borderId="12" xfId="0" applyFont="1" applyBorder="1" applyAlignment="1">
      <alignment vertical="top"/>
    </xf>
    <xf numFmtId="0" fontId="34" fillId="8" borderId="0" xfId="0" applyFont="1" applyFill="1" applyAlignment="1">
      <alignment vertical="center"/>
    </xf>
    <xf numFmtId="0" fontId="0" fillId="14" borderId="0" xfId="0" applyFill="1" applyAlignment="1">
      <alignment wrapText="1"/>
    </xf>
    <xf numFmtId="166" fontId="0" fillId="14" borderId="0" xfId="0" applyNumberFormat="1" applyFill="1" applyAlignment="1">
      <alignment wrapText="1"/>
    </xf>
    <xf numFmtId="0" fontId="0" fillId="10" borderId="0" xfId="0" applyFill="1" applyAlignment="1">
      <alignment wrapText="1"/>
    </xf>
    <xf numFmtId="0" fontId="0" fillId="0" borderId="0" xfId="0" applyAlignment="1">
      <alignment wrapText="1"/>
    </xf>
    <xf numFmtId="0" fontId="54" fillId="0" borderId="0" xfId="7"/>
    <xf numFmtId="0" fontId="56" fillId="0" borderId="0" xfId="7" applyFont="1"/>
    <xf numFmtId="0" fontId="54" fillId="18" borderId="0" xfId="7" applyFill="1"/>
    <xf numFmtId="0" fontId="57" fillId="0" borderId="0" xfId="7" applyFont="1"/>
    <xf numFmtId="0" fontId="58" fillId="0" borderId="0" xfId="8"/>
    <xf numFmtId="0" fontId="59" fillId="0" borderId="0" xfId="7" applyFont="1"/>
    <xf numFmtId="0" fontId="55" fillId="16" borderId="50" xfId="7" applyFont="1" applyFill="1" applyBorder="1" applyAlignment="1">
      <alignment wrapText="1"/>
    </xf>
    <xf numFmtId="0" fontId="55" fillId="17" borderId="50" xfId="7" applyFont="1" applyFill="1" applyBorder="1" applyAlignment="1">
      <alignment wrapText="1"/>
    </xf>
    <xf numFmtId="0" fontId="54" fillId="19" borderId="12" xfId="7" applyFill="1" applyBorder="1"/>
    <xf numFmtId="0" fontId="4" fillId="8" borderId="0" xfId="2" quotePrefix="1" applyFill="1" applyAlignment="1">
      <alignment horizontal="center" vertical="center"/>
    </xf>
    <xf numFmtId="0" fontId="61" fillId="20" borderId="0" xfId="7" applyFont="1" applyFill="1"/>
    <xf numFmtId="0" fontId="54" fillId="0" borderId="0" xfId="8" applyNumberFormat="1" applyFont="1"/>
    <xf numFmtId="0" fontId="38" fillId="15" borderId="0" xfId="0" applyFont="1" applyFill="1"/>
    <xf numFmtId="0" fontId="63" fillId="8" borderId="27" xfId="0" applyFont="1" applyFill="1" applyBorder="1" applyAlignment="1">
      <alignment vertical="center"/>
    </xf>
    <xf numFmtId="0" fontId="64" fillId="8" borderId="27" xfId="0" applyFont="1" applyFill="1" applyBorder="1" applyAlignment="1">
      <alignment vertical="center"/>
    </xf>
    <xf numFmtId="0" fontId="62" fillId="8" borderId="0" xfId="0" applyFont="1" applyFill="1" applyAlignment="1">
      <alignment horizontal="center" vertical="center"/>
    </xf>
    <xf numFmtId="0" fontId="36" fillId="8" borderId="0" xfId="0" applyFont="1" applyFill="1" applyAlignment="1">
      <alignment vertical="center"/>
    </xf>
    <xf numFmtId="0" fontId="22" fillId="8" borderId="0" xfId="0" applyFont="1" applyFill="1" applyAlignment="1">
      <alignment horizontal="left" vertical="center"/>
    </xf>
    <xf numFmtId="0" fontId="67" fillId="22" borderId="12" xfId="2" applyNumberFormat="1" applyFont="1" applyFill="1" applyBorder="1" applyAlignment="1" applyProtection="1">
      <alignment horizontal="center" vertical="center"/>
    </xf>
    <xf numFmtId="0" fontId="58" fillId="19" borderId="12" xfId="8" applyFill="1" applyBorder="1" applyProtection="1">
      <protection locked="0"/>
    </xf>
    <xf numFmtId="0" fontId="54" fillId="19" borderId="12" xfId="7" applyFill="1" applyBorder="1" applyProtection="1">
      <protection locked="0"/>
    </xf>
    <xf numFmtId="0" fontId="76" fillId="2" borderId="16" xfId="0" applyFont="1" applyFill="1" applyBorder="1" applyAlignment="1">
      <alignment horizontal="left" vertical="center"/>
    </xf>
    <xf numFmtId="0" fontId="75" fillId="2" borderId="16" xfId="0" applyFont="1" applyFill="1" applyBorder="1" applyAlignment="1">
      <alignment horizontal="left" vertical="center"/>
    </xf>
    <xf numFmtId="0" fontId="75" fillId="2" borderId="17" xfId="0" applyFont="1" applyFill="1" applyBorder="1" applyAlignment="1">
      <alignment horizontal="left" vertical="center"/>
    </xf>
    <xf numFmtId="0" fontId="77" fillId="2" borderId="15" xfId="0" applyFont="1" applyFill="1" applyBorder="1" applyAlignment="1">
      <alignment horizontal="left" vertical="top"/>
    </xf>
    <xf numFmtId="0" fontId="67" fillId="21" borderId="65" xfId="2" applyNumberFormat="1" applyFont="1" applyFill="1" applyBorder="1" applyAlignment="1" applyProtection="1">
      <alignment horizontal="center" vertical="center"/>
    </xf>
    <xf numFmtId="0" fontId="4" fillId="0" borderId="0" xfId="2"/>
    <xf numFmtId="0" fontId="78" fillId="0" borderId="0" xfId="0" applyFont="1"/>
    <xf numFmtId="0" fontId="79" fillId="12" borderId="0" xfId="0" applyFont="1" applyFill="1"/>
    <xf numFmtId="0" fontId="82" fillId="8" borderId="0" xfId="0" applyFont="1" applyFill="1" applyAlignment="1" applyProtection="1">
      <alignment vertical="top"/>
      <protection hidden="1"/>
    </xf>
    <xf numFmtId="0" fontId="10" fillId="8" borderId="0" xfId="0" applyFont="1" applyFill="1" applyAlignment="1" applyProtection="1">
      <alignment vertical="top"/>
      <protection hidden="1"/>
    </xf>
    <xf numFmtId="0" fontId="10" fillId="8" borderId="28" xfId="0" applyFont="1" applyFill="1" applyBorder="1" applyAlignment="1" applyProtection="1">
      <alignment vertical="top"/>
      <protection hidden="1"/>
    </xf>
    <xf numFmtId="0" fontId="35" fillId="8" borderId="0" xfId="0" applyFont="1" applyFill="1" applyAlignment="1">
      <alignment horizontal="left" vertical="center"/>
    </xf>
    <xf numFmtId="0" fontId="22" fillId="8" borderId="0" xfId="0" applyFont="1" applyFill="1" applyAlignment="1">
      <alignment horizontal="left"/>
    </xf>
    <xf numFmtId="0" fontId="35" fillId="8" borderId="0" xfId="0" applyFont="1" applyFill="1" applyAlignment="1">
      <alignment horizontal="right" vertical="center"/>
    </xf>
    <xf numFmtId="0" fontId="43" fillId="11" borderId="1" xfId="0" applyFont="1" applyFill="1" applyBorder="1" applyAlignment="1" applyProtection="1">
      <alignment horizontal="left" vertical="center" wrapText="1"/>
      <protection locked="0"/>
    </xf>
    <xf numFmtId="0" fontId="43" fillId="11" borderId="39" xfId="0" applyFont="1" applyFill="1" applyBorder="1" applyAlignment="1" applyProtection="1">
      <alignment horizontal="left" vertical="center" wrapText="1"/>
      <protection locked="0"/>
    </xf>
    <xf numFmtId="0" fontId="43" fillId="11" borderId="1" xfId="0" applyFont="1" applyFill="1" applyBorder="1" applyAlignment="1" applyProtection="1">
      <alignment vertical="top" wrapText="1"/>
      <protection locked="0"/>
    </xf>
    <xf numFmtId="0" fontId="4" fillId="11" borderId="40" xfId="2" applyNumberFormat="1" applyFill="1" applyBorder="1" applyAlignment="1" applyProtection="1">
      <alignment vertical="top" wrapText="1"/>
      <protection locked="0"/>
    </xf>
    <xf numFmtId="0" fontId="41" fillId="11" borderId="40" xfId="2" applyNumberFormat="1" applyFont="1" applyFill="1" applyBorder="1" applyAlignment="1" applyProtection="1">
      <alignment vertical="top" wrapText="1"/>
      <protection locked="0"/>
    </xf>
    <xf numFmtId="0" fontId="0" fillId="0" borderId="67" xfId="0" applyBorder="1" applyProtection="1">
      <protection locked="0"/>
    </xf>
    <xf numFmtId="0" fontId="0" fillId="0" borderId="68" xfId="0" applyBorder="1" applyProtection="1">
      <protection locked="0"/>
    </xf>
    <xf numFmtId="0" fontId="0" fillId="0" borderId="69" xfId="0" applyBorder="1" applyProtection="1">
      <protection locked="0"/>
    </xf>
    <xf numFmtId="0" fontId="4" fillId="11" borderId="1" xfId="2" applyFill="1" applyBorder="1" applyAlignment="1" applyProtection="1">
      <alignment vertical="top" wrapText="1"/>
      <protection locked="0"/>
    </xf>
    <xf numFmtId="0" fontId="43" fillId="0" borderId="39" xfId="0" applyFont="1" applyBorder="1" applyAlignment="1" applyProtection="1">
      <alignment horizontal="center" vertical="top"/>
      <protection locked="0"/>
    </xf>
    <xf numFmtId="0" fontId="66" fillId="8" borderId="0" xfId="0" applyFont="1" applyFill="1" applyAlignment="1">
      <alignment horizontal="center" vertical="center"/>
    </xf>
    <xf numFmtId="0" fontId="66" fillId="8" borderId="34" xfId="0" applyFont="1" applyFill="1" applyBorder="1" applyAlignment="1">
      <alignment horizontal="center" vertical="center"/>
    </xf>
    <xf numFmtId="0" fontId="66" fillId="8" borderId="19" xfId="0" applyFont="1" applyFill="1" applyBorder="1" applyAlignment="1">
      <alignment horizontal="center" vertical="center"/>
    </xf>
    <xf numFmtId="0" fontId="34" fillId="8" borderId="0" xfId="0" applyFont="1" applyFill="1" applyAlignment="1">
      <alignment horizontal="left" vertical="center"/>
    </xf>
    <xf numFmtId="0" fontId="34" fillId="8" borderId="0" xfId="0" applyFont="1" applyFill="1" applyAlignment="1">
      <alignment horizontal="left" vertical="center" wrapText="1"/>
    </xf>
    <xf numFmtId="0" fontId="43" fillId="0" borderId="15" xfId="0" applyFont="1" applyBorder="1" applyAlignment="1" applyProtection="1">
      <alignment horizontal="left" vertical="top" wrapText="1"/>
      <protection locked="0"/>
    </xf>
    <xf numFmtId="0" fontId="43" fillId="0" borderId="16" xfId="0" applyFont="1" applyBorder="1" applyAlignment="1" applyProtection="1">
      <alignment horizontal="left" vertical="top" wrapText="1"/>
      <protection locked="0"/>
    </xf>
    <xf numFmtId="0" fontId="43" fillId="0" borderId="17" xfId="0" applyFont="1" applyBorder="1" applyAlignment="1" applyProtection="1">
      <alignment horizontal="left" vertical="top" wrapText="1"/>
      <protection locked="0"/>
    </xf>
    <xf numFmtId="0" fontId="65" fillId="8" borderId="0" xfId="0" applyFont="1" applyFill="1" applyAlignment="1">
      <alignment horizontal="left" vertical="center"/>
    </xf>
    <xf numFmtId="0" fontId="65" fillId="8" borderId="19" xfId="0" applyFont="1" applyFill="1" applyBorder="1" applyAlignment="1">
      <alignment horizontal="left" vertical="center"/>
    </xf>
    <xf numFmtId="0" fontId="65" fillId="8" borderId="0" xfId="0" applyFont="1" applyFill="1" applyAlignment="1">
      <alignment vertical="center"/>
    </xf>
    <xf numFmtId="0" fontId="65" fillId="8" borderId="19" xfId="0" applyFont="1" applyFill="1" applyBorder="1" applyAlignment="1">
      <alignment vertical="center"/>
    </xf>
    <xf numFmtId="165" fontId="43" fillId="0" borderId="46" xfId="0" applyNumberFormat="1" applyFont="1" applyBorder="1" applyAlignment="1" applyProtection="1">
      <alignment horizontal="center" vertical="top"/>
      <protection locked="0" hidden="1"/>
    </xf>
    <xf numFmtId="165" fontId="43" fillId="0" borderId="47" xfId="0" applyNumberFormat="1" applyFont="1" applyBorder="1" applyAlignment="1" applyProtection="1">
      <alignment horizontal="center" vertical="top"/>
      <protection locked="0" hidden="1"/>
    </xf>
    <xf numFmtId="165" fontId="43" fillId="0" borderId="48" xfId="0" applyNumberFormat="1" applyFont="1" applyBorder="1" applyAlignment="1" applyProtection="1">
      <alignment horizontal="center" vertical="top"/>
      <protection locked="0" hidden="1"/>
    </xf>
    <xf numFmtId="165" fontId="43" fillId="0" borderId="46" xfId="0" applyNumberFormat="1" applyFont="1" applyBorder="1" applyAlignment="1" applyProtection="1">
      <alignment vertical="top"/>
      <protection locked="0" hidden="1"/>
    </xf>
    <xf numFmtId="165" fontId="43" fillId="0" borderId="47" xfId="0" applyNumberFormat="1" applyFont="1" applyBorder="1" applyAlignment="1" applyProtection="1">
      <alignment vertical="top"/>
      <protection locked="0" hidden="1"/>
    </xf>
    <xf numFmtId="165" fontId="43" fillId="0" borderId="48" xfId="0" applyNumberFormat="1" applyFont="1" applyBorder="1" applyAlignment="1" applyProtection="1">
      <alignment vertical="top"/>
      <protection locked="0" hidden="1"/>
    </xf>
    <xf numFmtId="0" fontId="66" fillId="8" borderId="16" xfId="0" applyFont="1" applyFill="1" applyBorder="1" applyAlignment="1">
      <alignment horizontal="center" vertical="center" wrapText="1"/>
    </xf>
    <xf numFmtId="49" fontId="43" fillId="0" borderId="46" xfId="0" applyNumberFormat="1" applyFont="1" applyBorder="1" applyAlignment="1" applyProtection="1">
      <alignment vertical="top"/>
      <protection locked="0"/>
    </xf>
    <xf numFmtId="49" fontId="43" fillId="0" borderId="47" xfId="0" applyNumberFormat="1" applyFont="1" applyBorder="1" applyAlignment="1" applyProtection="1">
      <alignment vertical="top"/>
      <protection locked="0"/>
    </xf>
    <xf numFmtId="49" fontId="43" fillId="0" borderId="48" xfId="0" applyNumberFormat="1" applyFont="1" applyBorder="1" applyAlignment="1" applyProtection="1">
      <alignment vertical="top"/>
      <protection locked="0"/>
    </xf>
    <xf numFmtId="0" fontId="44" fillId="0" borderId="15" xfId="6" applyNumberFormat="1" applyFont="1" applyFill="1" applyBorder="1" applyAlignment="1" applyProtection="1">
      <alignment horizontal="left"/>
      <protection locked="0"/>
    </xf>
    <xf numFmtId="0" fontId="44" fillId="0" borderId="16" xfId="6" applyNumberFormat="1" applyFont="1" applyFill="1" applyBorder="1" applyAlignment="1" applyProtection="1">
      <alignment horizontal="left"/>
      <protection locked="0"/>
    </xf>
    <xf numFmtId="0" fontId="44" fillId="0" borderId="17" xfId="6" applyNumberFormat="1" applyFont="1" applyFill="1" applyBorder="1" applyAlignment="1" applyProtection="1">
      <alignment horizontal="left"/>
      <protection locked="0"/>
    </xf>
    <xf numFmtId="0" fontId="12" fillId="8" borderId="0" xfId="0" applyFont="1" applyFill="1" applyAlignment="1">
      <alignment horizontal="center" vertical="top"/>
    </xf>
    <xf numFmtId="0" fontId="66" fillId="8" borderId="0" xfId="0" applyFont="1" applyFill="1" applyAlignment="1">
      <alignment horizontal="left" vertical="center"/>
    </xf>
    <xf numFmtId="0" fontId="35" fillId="8" borderId="0" xfId="0" applyFont="1" applyFill="1" applyAlignment="1">
      <alignment horizontal="right"/>
    </xf>
    <xf numFmtId="165" fontId="43" fillId="0" borderId="46" xfId="0" applyNumberFormat="1" applyFont="1" applyBorder="1" applyAlignment="1" applyProtection="1">
      <alignment horizontal="left" vertical="center"/>
      <protection locked="0"/>
    </xf>
    <xf numFmtId="165" fontId="43" fillId="0" borderId="47" xfId="0" applyNumberFormat="1" applyFont="1" applyBorder="1" applyAlignment="1" applyProtection="1">
      <alignment horizontal="left" vertical="center"/>
      <protection locked="0"/>
    </xf>
    <xf numFmtId="165" fontId="43" fillId="0" borderId="48" xfId="0" applyNumberFormat="1" applyFont="1" applyBorder="1" applyAlignment="1" applyProtection="1">
      <alignment horizontal="left" vertical="center"/>
      <protection locked="0"/>
    </xf>
    <xf numFmtId="0" fontId="43" fillId="11" borderId="36" xfId="0" applyFont="1" applyFill="1" applyBorder="1" applyAlignment="1" applyProtection="1">
      <alignment horizontal="left" vertical="top"/>
      <protection locked="0"/>
    </xf>
    <xf numFmtId="0" fontId="43" fillId="11" borderId="35" xfId="0" applyFont="1" applyFill="1" applyBorder="1" applyAlignment="1" applyProtection="1">
      <alignment horizontal="left" vertical="top"/>
      <protection locked="0"/>
    </xf>
    <xf numFmtId="0" fontId="43" fillId="11" borderId="37" xfId="0" applyFont="1" applyFill="1" applyBorder="1" applyAlignment="1" applyProtection="1">
      <alignment horizontal="left" vertical="top"/>
      <protection locked="0"/>
    </xf>
    <xf numFmtId="0" fontId="33" fillId="13" borderId="15" xfId="0" applyFont="1" applyFill="1" applyBorder="1" applyAlignment="1">
      <alignment vertical="center"/>
    </xf>
    <xf numFmtId="0" fontId="33" fillId="13" borderId="16" xfId="0" applyFont="1" applyFill="1" applyBorder="1" applyAlignment="1">
      <alignment vertical="center"/>
    </xf>
    <xf numFmtId="0" fontId="33" fillId="13" borderId="17" xfId="0" applyFont="1" applyFill="1" applyBorder="1" applyAlignment="1">
      <alignment vertical="center"/>
    </xf>
    <xf numFmtId="0" fontId="29" fillId="8" borderId="0" xfId="2" applyNumberFormat="1" applyFont="1" applyFill="1" applyBorder="1" applyAlignment="1" applyProtection="1">
      <alignment vertical="center"/>
    </xf>
    <xf numFmtId="0" fontId="12" fillId="8" borderId="0" xfId="0" applyFont="1" applyFill="1" applyAlignment="1">
      <alignment vertical="center"/>
    </xf>
    <xf numFmtId="0" fontId="66" fillId="8" borderId="0" xfId="0" applyFont="1" applyFill="1" applyAlignment="1">
      <alignment horizontal="center" vertical="center" wrapText="1"/>
    </xf>
    <xf numFmtId="165" fontId="43" fillId="0" borderId="46" xfId="0" applyNumberFormat="1" applyFont="1" applyBorder="1" applyProtection="1">
      <protection locked="0" hidden="1"/>
    </xf>
    <xf numFmtId="165" fontId="43" fillId="0" borderId="47" xfId="0" applyNumberFormat="1" applyFont="1" applyBorder="1" applyProtection="1">
      <protection locked="0" hidden="1"/>
    </xf>
    <xf numFmtId="165" fontId="43" fillId="0" borderId="48" xfId="0" applyNumberFormat="1" applyFont="1" applyBorder="1" applyProtection="1">
      <protection locked="0" hidden="1"/>
    </xf>
    <xf numFmtId="0" fontId="65" fillId="8" borderId="0" xfId="0" applyFont="1" applyFill="1" applyAlignment="1">
      <alignment horizontal="left" vertical="center" wrapText="1"/>
    </xf>
    <xf numFmtId="0" fontId="43" fillId="0" borderId="15" xfId="0" applyFont="1" applyBorder="1" applyAlignment="1" applyProtection="1">
      <alignment horizontal="left" vertical="center"/>
      <protection locked="0"/>
    </xf>
    <xf numFmtId="0" fontId="43" fillId="0" borderId="16" xfId="0" applyFont="1" applyBorder="1" applyAlignment="1" applyProtection="1">
      <alignment horizontal="left" vertical="center"/>
      <protection locked="0"/>
    </xf>
    <xf numFmtId="0" fontId="43" fillId="0" borderId="17" xfId="0" applyFont="1" applyBorder="1" applyAlignment="1" applyProtection="1">
      <alignment horizontal="left" vertical="center"/>
      <protection locked="0"/>
    </xf>
    <xf numFmtId="0" fontId="35" fillId="8" borderId="0" xfId="0" applyFont="1" applyFill="1" applyAlignment="1">
      <alignment horizontal="left" vertical="center"/>
    </xf>
    <xf numFmtId="0" fontId="35" fillId="8" borderId="34" xfId="0" applyFont="1" applyFill="1" applyBorder="1" applyAlignment="1">
      <alignment horizontal="left" vertical="center"/>
    </xf>
    <xf numFmtId="0" fontId="66" fillId="8" borderId="21" xfId="0" applyFont="1" applyFill="1" applyBorder="1" applyAlignment="1">
      <alignment horizontal="center" vertical="center" wrapText="1"/>
    </xf>
    <xf numFmtId="0" fontId="66" fillId="8" borderId="0" xfId="0" applyFont="1" applyFill="1" applyAlignment="1">
      <alignment horizontal="right" vertical="center"/>
    </xf>
    <xf numFmtId="49" fontId="43" fillId="0" borderId="15" xfId="0" applyNumberFormat="1" applyFont="1" applyBorder="1" applyAlignment="1" applyProtection="1">
      <alignment vertical="top"/>
      <protection locked="0"/>
    </xf>
    <xf numFmtId="49" fontId="43" fillId="0" borderId="16" xfId="0" applyNumberFormat="1" applyFont="1" applyBorder="1" applyAlignment="1" applyProtection="1">
      <alignment vertical="top"/>
      <protection locked="0"/>
    </xf>
    <xf numFmtId="49" fontId="43" fillId="0" borderId="17" xfId="0" applyNumberFormat="1" applyFont="1" applyBorder="1" applyAlignment="1" applyProtection="1">
      <alignment vertical="top"/>
      <protection locked="0"/>
    </xf>
    <xf numFmtId="0" fontId="32" fillId="13" borderId="15" xfId="0" applyFont="1" applyFill="1" applyBorder="1"/>
    <xf numFmtId="0" fontId="32" fillId="13" borderId="16" xfId="0" applyFont="1" applyFill="1" applyBorder="1"/>
    <xf numFmtId="0" fontId="32" fillId="13" borderId="17" xfId="0" applyFont="1" applyFill="1" applyBorder="1"/>
    <xf numFmtId="165" fontId="43" fillId="0" borderId="39" xfId="0" applyNumberFormat="1" applyFont="1" applyBorder="1" applyAlignment="1" applyProtection="1">
      <alignment vertical="top"/>
      <protection locked="0"/>
    </xf>
    <xf numFmtId="0" fontId="43" fillId="0" borderId="15" xfId="0" applyFont="1" applyBorder="1" applyAlignment="1" applyProtection="1">
      <alignment horizontal="left" vertical="center" wrapText="1"/>
      <protection locked="0"/>
    </xf>
    <xf numFmtId="0" fontId="43" fillId="0" borderId="16" xfId="0" applyFont="1" applyBorder="1" applyAlignment="1" applyProtection="1">
      <alignment horizontal="left" vertical="center" wrapText="1"/>
      <protection locked="0"/>
    </xf>
    <xf numFmtId="0" fontId="43" fillId="0" borderId="17" xfId="0" applyFont="1" applyBorder="1" applyAlignment="1" applyProtection="1">
      <alignment horizontal="left" vertical="center" wrapText="1"/>
      <protection locked="0"/>
    </xf>
    <xf numFmtId="0" fontId="41" fillId="11" borderId="39" xfId="2" applyNumberFormat="1" applyFont="1" applyFill="1" applyBorder="1" applyAlignment="1" applyProtection="1">
      <alignment vertical="top" wrapText="1"/>
      <protection locked="0"/>
    </xf>
    <xf numFmtId="0" fontId="11" fillId="0" borderId="0" xfId="0" applyFont="1" applyAlignment="1">
      <alignment horizontal="left"/>
    </xf>
    <xf numFmtId="0" fontId="31" fillId="2" borderId="39"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45" fillId="13" borderId="40" xfId="0" applyFont="1" applyFill="1" applyBorder="1"/>
    <xf numFmtId="0" fontId="46" fillId="13" borderId="40" xfId="0" applyFont="1" applyFill="1" applyBorder="1"/>
    <xf numFmtId="0" fontId="34" fillId="8" borderId="0" xfId="0" applyFont="1" applyFill="1" applyAlignment="1">
      <alignment vertical="center" wrapText="1"/>
    </xf>
    <xf numFmtId="0" fontId="12" fillId="8" borderId="0" xfId="0" applyFont="1" applyFill="1" applyAlignment="1">
      <alignment vertical="center" wrapText="1"/>
    </xf>
    <xf numFmtId="0" fontId="12" fillId="8" borderId="19" xfId="0" applyFont="1" applyFill="1" applyBorder="1" applyAlignment="1">
      <alignment vertical="center" wrapText="1"/>
    </xf>
    <xf numFmtId="0" fontId="43" fillId="0" borderId="39" xfId="0" applyFont="1" applyBorder="1" applyAlignment="1" applyProtection="1">
      <alignment horizontal="left" vertical="top"/>
      <protection locked="0"/>
    </xf>
    <xf numFmtId="165" fontId="43" fillId="0" borderId="39" xfId="0" applyNumberFormat="1" applyFont="1" applyBorder="1" applyAlignment="1" applyProtection="1">
      <alignment horizontal="left" vertical="top"/>
      <protection hidden="1"/>
    </xf>
    <xf numFmtId="0" fontId="10" fillId="2" borderId="0" xfId="0" applyFont="1" applyFill="1"/>
    <xf numFmtId="0" fontId="67" fillId="21" borderId="14" xfId="2" applyNumberFormat="1" applyFont="1" applyFill="1" applyBorder="1" applyAlignment="1" applyProtection="1">
      <alignment horizontal="center" vertical="center"/>
    </xf>
    <xf numFmtId="0" fontId="67" fillId="21" borderId="65" xfId="2" applyNumberFormat="1" applyFont="1" applyFill="1" applyBorder="1" applyAlignment="1" applyProtection="1">
      <alignment horizontal="center" vertical="center"/>
    </xf>
    <xf numFmtId="0" fontId="67" fillId="21" borderId="66" xfId="2" applyNumberFormat="1" applyFont="1" applyFill="1" applyBorder="1" applyAlignment="1" applyProtection="1">
      <alignment horizontal="center" vertical="center"/>
    </xf>
    <xf numFmtId="0" fontId="43" fillId="11" borderId="36" xfId="0" applyFont="1" applyFill="1" applyBorder="1" applyAlignment="1" applyProtection="1">
      <alignment horizontal="left" vertical="center" wrapText="1"/>
      <protection locked="0"/>
    </xf>
    <xf numFmtId="0" fontId="43" fillId="11" borderId="35" xfId="0" applyFont="1" applyFill="1" applyBorder="1" applyAlignment="1" applyProtection="1">
      <alignment horizontal="left" vertical="center" wrapText="1"/>
      <protection locked="0"/>
    </xf>
    <xf numFmtId="0" fontId="43" fillId="11" borderId="37" xfId="0" applyFont="1" applyFill="1" applyBorder="1" applyAlignment="1" applyProtection="1">
      <alignment horizontal="left" vertical="center" wrapText="1"/>
      <protection locked="0"/>
    </xf>
    <xf numFmtId="0" fontId="34" fillId="8" borderId="19" xfId="0" applyFont="1" applyFill="1" applyBorder="1" applyAlignment="1">
      <alignment horizontal="left" vertical="center" wrapText="1"/>
    </xf>
    <xf numFmtId="0" fontId="43" fillId="0" borderId="39" xfId="0" applyFont="1" applyBorder="1" applyAlignment="1" applyProtection="1">
      <alignment vertical="top"/>
      <protection locked="0"/>
    </xf>
    <xf numFmtId="0" fontId="34" fillId="8" borderId="19" xfId="0" applyFont="1" applyFill="1" applyBorder="1" applyAlignment="1">
      <alignment vertical="center" wrapText="1"/>
    </xf>
    <xf numFmtId="0" fontId="42" fillId="0" borderId="39" xfId="0" applyFont="1" applyBorder="1" applyAlignment="1" applyProtection="1">
      <alignment vertical="top" wrapText="1"/>
      <protection locked="0"/>
    </xf>
    <xf numFmtId="0" fontId="43" fillId="11" borderId="36" xfId="0" applyFont="1" applyFill="1" applyBorder="1" applyAlignment="1" applyProtection="1">
      <alignment horizontal="center" vertical="center" wrapText="1"/>
      <protection locked="0"/>
    </xf>
    <xf numFmtId="0" fontId="43" fillId="11" borderId="35" xfId="0" applyFont="1" applyFill="1" applyBorder="1" applyAlignment="1" applyProtection="1">
      <alignment horizontal="center" vertical="center" wrapText="1"/>
      <protection locked="0"/>
    </xf>
    <xf numFmtId="0" fontId="43" fillId="11" borderId="37" xfId="0" applyFont="1" applyFill="1" applyBorder="1" applyAlignment="1" applyProtection="1">
      <alignment horizontal="center" vertical="center" wrapText="1"/>
      <protection locked="0"/>
    </xf>
    <xf numFmtId="0" fontId="43" fillId="11" borderId="38" xfId="0" applyFont="1" applyFill="1" applyBorder="1" applyAlignment="1" applyProtection="1">
      <alignment horizontal="center" vertical="center" wrapText="1"/>
      <protection locked="0"/>
    </xf>
    <xf numFmtId="0" fontId="43" fillId="11" borderId="0" xfId="0" applyFont="1" applyFill="1" applyAlignment="1" applyProtection="1">
      <alignment horizontal="center" vertical="center" wrapText="1"/>
      <protection locked="0"/>
    </xf>
    <xf numFmtId="0" fontId="10" fillId="8" borderId="38" xfId="0" applyFont="1" applyFill="1" applyBorder="1" applyAlignment="1">
      <alignment horizontal="center" vertical="center"/>
    </xf>
    <xf numFmtId="0" fontId="10" fillId="8" borderId="0" xfId="0" applyFont="1" applyFill="1" applyAlignment="1">
      <alignment horizontal="center" vertical="center"/>
    </xf>
    <xf numFmtId="0" fontId="10" fillId="8" borderId="34" xfId="0" applyFont="1" applyFill="1" applyBorder="1" applyAlignment="1">
      <alignment horizontal="center" vertical="center"/>
    </xf>
    <xf numFmtId="0" fontId="4" fillId="11" borderId="39" xfId="2" applyNumberFormat="1" applyFill="1" applyBorder="1" applyAlignment="1" applyProtection="1">
      <alignment vertical="top" wrapText="1"/>
      <protection locked="0"/>
    </xf>
    <xf numFmtId="0" fontId="20" fillId="2" borderId="0" xfId="2" applyNumberFormat="1" applyFont="1" applyFill="1" applyBorder="1" applyAlignment="1" applyProtection="1">
      <alignment horizontal="center" vertical="center"/>
    </xf>
    <xf numFmtId="49" fontId="43" fillId="0" borderId="62" xfId="0" applyNumberFormat="1" applyFont="1" applyBorder="1" applyAlignment="1" applyProtection="1">
      <alignment vertical="top"/>
      <protection locked="0"/>
    </xf>
    <xf numFmtId="49" fontId="43" fillId="0" borderId="63" xfId="0" applyNumberFormat="1" applyFont="1" applyBorder="1" applyAlignment="1" applyProtection="1">
      <alignment vertical="top"/>
      <protection locked="0"/>
    </xf>
    <xf numFmtId="49" fontId="43" fillId="0" borderId="64" xfId="0" applyNumberFormat="1" applyFont="1" applyBorder="1" applyAlignment="1" applyProtection="1">
      <alignment vertical="top"/>
      <protection locked="0"/>
    </xf>
    <xf numFmtId="49" fontId="43" fillId="0" borderId="1" xfId="0" applyNumberFormat="1" applyFont="1" applyBorder="1" applyAlignment="1" applyProtection="1">
      <alignment vertical="top"/>
      <protection locked="0"/>
    </xf>
    <xf numFmtId="49" fontId="43" fillId="0" borderId="39" xfId="0" applyNumberFormat="1" applyFont="1" applyBorder="1" applyAlignment="1" applyProtection="1">
      <alignment vertical="top"/>
      <protection locked="0"/>
    </xf>
    <xf numFmtId="0" fontId="4" fillId="8" borderId="0" xfId="2" applyFill="1" applyAlignment="1">
      <alignment horizontal="center" vertical="center"/>
    </xf>
    <xf numFmtId="49" fontId="4" fillId="0" borderId="54" xfId="2" applyNumberFormat="1" applyFill="1" applyBorder="1" applyAlignment="1" applyProtection="1">
      <alignment vertical="top"/>
      <protection locked="0"/>
    </xf>
    <xf numFmtId="49" fontId="43" fillId="0" borderId="56" xfId="0" applyNumberFormat="1" applyFont="1" applyBorder="1" applyAlignment="1" applyProtection="1">
      <alignment vertical="top"/>
      <protection locked="0"/>
    </xf>
    <xf numFmtId="49" fontId="43" fillId="0" borderId="58" xfId="0" applyNumberFormat="1" applyFont="1" applyBorder="1" applyAlignment="1" applyProtection="1">
      <alignment vertical="top"/>
      <protection locked="0"/>
    </xf>
    <xf numFmtId="0" fontId="4" fillId="8" borderId="0" xfId="2" quotePrefix="1" applyFill="1" applyAlignment="1">
      <alignment horizontal="center" vertical="center"/>
    </xf>
    <xf numFmtId="0" fontId="4" fillId="0" borderId="36" xfId="2" applyBorder="1" applyAlignment="1" applyProtection="1">
      <alignment horizontal="left" vertical="top"/>
      <protection locked="0"/>
    </xf>
    <xf numFmtId="0" fontId="43" fillId="0" borderId="35" xfId="0" applyFont="1" applyBorder="1" applyAlignment="1" applyProtection="1">
      <alignment horizontal="left" vertical="top"/>
      <protection locked="0"/>
    </xf>
    <xf numFmtId="0" fontId="43" fillId="0" borderId="53" xfId="0" applyFont="1" applyBorder="1" applyAlignment="1" applyProtection="1">
      <alignment horizontal="left" vertical="top"/>
      <protection locked="0"/>
    </xf>
    <xf numFmtId="0" fontId="43" fillId="0" borderId="36" xfId="0" applyFont="1" applyBorder="1" applyAlignment="1" applyProtection="1">
      <alignment horizontal="left" vertical="top"/>
      <protection locked="0"/>
    </xf>
    <xf numFmtId="0" fontId="43" fillId="0" borderId="37" xfId="0" applyFont="1" applyBorder="1" applyAlignment="1" applyProtection="1">
      <alignment horizontal="left" vertical="top"/>
      <protection locked="0"/>
    </xf>
    <xf numFmtId="0" fontId="4" fillId="0" borderId="36" xfId="2" applyFill="1" applyBorder="1" applyAlignment="1" applyProtection="1">
      <alignment horizontal="left" vertical="top"/>
      <protection locked="0"/>
    </xf>
    <xf numFmtId="0" fontId="34" fillId="8" borderId="73" xfId="0" applyFont="1" applyFill="1" applyBorder="1" applyAlignment="1">
      <alignment horizontal="left" vertical="center"/>
    </xf>
    <xf numFmtId="0" fontId="60" fillId="0" borderId="35" xfId="0" applyFont="1" applyBorder="1" applyAlignment="1" applyProtection="1">
      <alignment horizontal="left" vertical="top"/>
      <protection locked="0"/>
    </xf>
    <xf numFmtId="0" fontId="60" fillId="0" borderId="53" xfId="0" applyFont="1" applyBorder="1" applyAlignment="1" applyProtection="1">
      <alignment horizontal="left" vertical="top"/>
      <protection locked="0"/>
    </xf>
    <xf numFmtId="0" fontId="4" fillId="8" borderId="0" xfId="2" quotePrefix="1" applyFill="1" applyBorder="1" applyAlignment="1">
      <alignment vertical="top"/>
    </xf>
    <xf numFmtId="0" fontId="34" fillId="8" borderId="51" xfId="0" applyFont="1" applyFill="1" applyBorder="1" applyAlignment="1">
      <alignment horizontal="center" vertical="center"/>
    </xf>
    <xf numFmtId="0" fontId="34" fillId="8" borderId="49" xfId="0" applyFont="1" applyFill="1" applyBorder="1" applyAlignment="1">
      <alignment horizontal="center" vertical="center"/>
    </xf>
    <xf numFmtId="0" fontId="34" fillId="8" borderId="74" xfId="0" applyFont="1" applyFill="1" applyBorder="1" applyAlignment="1">
      <alignment horizontal="left" vertical="center"/>
    </xf>
    <xf numFmtId="2" fontId="4" fillId="0" borderId="36" xfId="2" applyNumberFormat="1" applyFill="1" applyBorder="1" applyAlignment="1" applyProtection="1">
      <alignment horizontal="center" vertical="center" wrapText="1"/>
      <protection locked="0"/>
    </xf>
    <xf numFmtId="2" fontId="4" fillId="0" borderId="35" xfId="2" applyNumberFormat="1" applyFill="1" applyBorder="1" applyAlignment="1" applyProtection="1">
      <alignment horizontal="center" vertical="center" wrapText="1"/>
      <protection locked="0"/>
    </xf>
    <xf numFmtId="2" fontId="4" fillId="0" borderId="37" xfId="2" applyNumberFormat="1" applyFill="1" applyBorder="1" applyAlignment="1" applyProtection="1">
      <alignment horizontal="center" vertical="center" wrapText="1"/>
      <protection locked="0"/>
    </xf>
    <xf numFmtId="0" fontId="44" fillId="0" borderId="60" xfId="0" applyFont="1" applyBorder="1" applyAlignment="1">
      <alignment horizontal="center" vertical="center"/>
    </xf>
    <xf numFmtId="0" fontId="44" fillId="0" borderId="61" xfId="0" applyFont="1" applyBorder="1" applyAlignment="1">
      <alignment horizontal="center" vertical="center"/>
    </xf>
    <xf numFmtId="0" fontId="66" fillId="8" borderId="21" xfId="0" applyFont="1" applyFill="1" applyBorder="1" applyAlignment="1">
      <alignment vertical="center" wrapText="1"/>
    </xf>
    <xf numFmtId="0" fontId="43" fillId="0" borderId="55" xfId="0" applyFont="1" applyBorder="1" applyAlignment="1" applyProtection="1">
      <alignment horizontal="left" vertical="top"/>
      <protection locked="0"/>
    </xf>
    <xf numFmtId="0" fontId="43" fillId="0" borderId="56" xfId="0" applyFont="1" applyBorder="1" applyAlignment="1" applyProtection="1">
      <alignment horizontal="left" vertical="top"/>
      <protection locked="0"/>
    </xf>
    <xf numFmtId="0" fontId="43" fillId="0" borderId="57" xfId="0" applyFont="1" applyBorder="1" applyAlignment="1" applyProtection="1">
      <alignment horizontal="left" vertical="top"/>
      <protection locked="0"/>
    </xf>
    <xf numFmtId="0" fontId="4" fillId="0" borderId="55" xfId="2" applyFill="1" applyBorder="1" applyAlignment="1" applyProtection="1">
      <alignment horizontal="left" vertical="top"/>
      <protection locked="0"/>
    </xf>
    <xf numFmtId="0" fontId="4" fillId="0" borderId="56" xfId="2" applyFill="1" applyBorder="1" applyAlignment="1" applyProtection="1">
      <alignment horizontal="left" vertical="top"/>
      <protection locked="0"/>
    </xf>
    <xf numFmtId="0" fontId="4" fillId="0" borderId="58" xfId="2" applyFill="1" applyBorder="1" applyAlignment="1" applyProtection="1">
      <alignment horizontal="left" vertical="top"/>
      <protection locked="0"/>
    </xf>
    <xf numFmtId="0" fontId="32" fillId="13" borderId="15" xfId="0" applyFont="1" applyFill="1" applyBorder="1" applyAlignment="1">
      <alignment vertical="top" wrapText="1"/>
    </xf>
    <xf numFmtId="0" fontId="32" fillId="13" borderId="16" xfId="0" applyFont="1" applyFill="1" applyBorder="1" applyAlignment="1">
      <alignment vertical="top" wrapText="1"/>
    </xf>
    <xf numFmtId="0" fontId="32" fillId="13" borderId="17" xfId="0" applyFont="1" applyFill="1" applyBorder="1" applyAlignment="1">
      <alignment vertical="top" wrapText="1"/>
    </xf>
    <xf numFmtId="0" fontId="4" fillId="0" borderId="55" xfId="2" applyBorder="1" applyAlignment="1" applyProtection="1">
      <alignment horizontal="left" vertical="top"/>
      <protection locked="0"/>
    </xf>
    <xf numFmtId="0" fontId="43" fillId="0" borderId="58" xfId="0" applyFont="1" applyBorder="1" applyAlignment="1" applyProtection="1">
      <alignment horizontal="left" vertical="top"/>
      <protection locked="0"/>
    </xf>
    <xf numFmtId="0" fontId="34" fillId="8" borderId="0" xfId="0" applyFont="1" applyFill="1" applyAlignment="1">
      <alignment vertical="center"/>
    </xf>
    <xf numFmtId="0" fontId="22" fillId="8" borderId="0" xfId="0" applyFont="1" applyFill="1" applyAlignment="1">
      <alignment horizontal="left" vertical="center"/>
    </xf>
    <xf numFmtId="0" fontId="44" fillId="0" borderId="54" xfId="0" applyFont="1" applyBorder="1" applyAlignment="1">
      <alignment horizontal="center" vertical="center"/>
    </xf>
    <xf numFmtId="0" fontId="44" fillId="0" borderId="55" xfId="0" applyFont="1" applyBorder="1" applyAlignment="1">
      <alignment horizontal="center" vertical="center"/>
    </xf>
    <xf numFmtId="0" fontId="22" fillId="8" borderId="27" xfId="0" applyFont="1" applyFill="1" applyBorder="1" applyAlignment="1">
      <alignment horizontal="left" vertical="center"/>
    </xf>
    <xf numFmtId="2" fontId="41" fillId="0" borderId="36" xfId="2" applyNumberFormat="1" applyFont="1" applyFill="1" applyBorder="1" applyAlignment="1" applyProtection="1">
      <alignment horizontal="center" vertical="center" wrapText="1"/>
      <protection locked="0"/>
    </xf>
    <xf numFmtId="2" fontId="41" fillId="0" borderId="35" xfId="2" applyNumberFormat="1" applyFont="1" applyFill="1" applyBorder="1" applyAlignment="1" applyProtection="1">
      <alignment horizontal="center" vertical="center" wrapText="1"/>
      <protection locked="0"/>
    </xf>
    <xf numFmtId="2" fontId="41" fillId="0" borderId="37" xfId="2" applyNumberFormat="1" applyFont="1" applyFill="1" applyBorder="1" applyAlignment="1" applyProtection="1">
      <alignment horizontal="center" vertical="center" wrapText="1"/>
      <protection locked="0"/>
    </xf>
    <xf numFmtId="0" fontId="35" fillId="8" borderId="0" xfId="0" applyFont="1" applyFill="1" applyAlignment="1">
      <alignment vertical="center"/>
    </xf>
    <xf numFmtId="0" fontId="10" fillId="8" borderId="0" xfId="0" applyFont="1" applyFill="1" applyAlignment="1">
      <alignment vertical="top"/>
    </xf>
    <xf numFmtId="0" fontId="44" fillId="0" borderId="52" xfId="0" applyFont="1" applyBorder="1" applyAlignment="1">
      <alignment horizontal="center" vertical="center"/>
    </xf>
    <xf numFmtId="0" fontId="44" fillId="0" borderId="36" xfId="0" applyFont="1" applyBorder="1" applyAlignment="1">
      <alignment horizontal="center" vertical="center"/>
    </xf>
    <xf numFmtId="0" fontId="44" fillId="0" borderId="59" xfId="0" applyFont="1" applyBorder="1" applyAlignment="1">
      <alignment horizontal="center" vertical="center"/>
    </xf>
    <xf numFmtId="0" fontId="44" fillId="0" borderId="1" xfId="0" applyFont="1" applyBorder="1" applyAlignment="1">
      <alignment horizontal="center" vertical="center"/>
    </xf>
    <xf numFmtId="0" fontId="4" fillId="0" borderId="35" xfId="2" applyFill="1" applyBorder="1" applyAlignment="1" applyProtection="1">
      <alignment horizontal="left" vertical="top"/>
      <protection locked="0"/>
    </xf>
    <xf numFmtId="0" fontId="4" fillId="0" borderId="53" xfId="2" applyFill="1" applyBorder="1" applyAlignment="1" applyProtection="1">
      <alignment horizontal="left" vertical="top"/>
      <protection locked="0"/>
    </xf>
    <xf numFmtId="0" fontId="34" fillId="8" borderId="31" xfId="0" applyFont="1" applyFill="1" applyBorder="1" applyAlignment="1">
      <alignment horizontal="left" vertical="center" wrapText="1"/>
    </xf>
    <xf numFmtId="0" fontId="43" fillId="0" borderId="15" xfId="0" applyFont="1" applyBorder="1" applyAlignment="1" applyProtection="1">
      <alignment horizontal="left" vertical="top"/>
      <protection locked="0"/>
    </xf>
    <xf numFmtId="0" fontId="43" fillId="0" borderId="16" xfId="0" applyFont="1" applyBorder="1" applyAlignment="1" applyProtection="1">
      <alignment horizontal="left" vertical="top"/>
      <protection locked="0"/>
    </xf>
    <xf numFmtId="0" fontId="43" fillId="0" borderId="17" xfId="0" applyFont="1" applyBorder="1" applyAlignment="1" applyProtection="1">
      <alignment horizontal="left" vertical="top"/>
      <protection locked="0"/>
    </xf>
    <xf numFmtId="0" fontId="32" fillId="13" borderId="15" xfId="0" applyFont="1" applyFill="1" applyBorder="1" applyAlignment="1">
      <alignment vertical="center"/>
    </xf>
    <xf numFmtId="0" fontId="32" fillId="13" borderId="16" xfId="0" applyFont="1" applyFill="1" applyBorder="1" applyAlignment="1">
      <alignment vertical="center"/>
    </xf>
    <xf numFmtId="0" fontId="32" fillId="13" borderId="17" xfId="0" applyFont="1" applyFill="1" applyBorder="1" applyAlignment="1">
      <alignment vertical="center"/>
    </xf>
    <xf numFmtId="0" fontId="43" fillId="0" borderId="42" xfId="0" applyFont="1" applyBorder="1" applyAlignment="1" applyProtection="1">
      <alignment horizontal="left" vertical="top" wrapText="1"/>
      <protection locked="0"/>
    </xf>
    <xf numFmtId="0" fontId="43" fillId="0" borderId="43" xfId="0" applyFont="1" applyBorder="1" applyAlignment="1" applyProtection="1">
      <alignment horizontal="left" vertical="top" wrapText="1"/>
      <protection locked="0"/>
    </xf>
    <xf numFmtId="0" fontId="43" fillId="0" borderId="44" xfId="0" applyFont="1" applyBorder="1" applyAlignment="1" applyProtection="1">
      <alignment horizontal="left" vertical="top" wrapText="1"/>
      <protection locked="0"/>
    </xf>
    <xf numFmtId="0" fontId="67" fillId="21" borderId="29" xfId="2" applyNumberFormat="1" applyFont="1" applyFill="1" applyBorder="1" applyAlignment="1" applyProtection="1">
      <alignment horizontal="center" vertical="center"/>
    </xf>
    <xf numFmtId="0" fontId="67" fillId="21" borderId="31" xfId="2" applyNumberFormat="1" applyFont="1" applyFill="1" applyBorder="1" applyAlignment="1" applyProtection="1">
      <alignment horizontal="center" vertical="center"/>
    </xf>
    <xf numFmtId="0" fontId="68" fillId="21" borderId="14" xfId="0" applyFont="1" applyFill="1" applyBorder="1" applyAlignment="1">
      <alignment horizontal="center" vertical="center"/>
    </xf>
    <xf numFmtId="0" fontId="68" fillId="21" borderId="65" xfId="0" applyFont="1" applyFill="1" applyBorder="1" applyAlignment="1">
      <alignment horizontal="center" vertical="center"/>
    </xf>
    <xf numFmtId="0" fontId="68" fillId="21" borderId="66" xfId="0" applyFont="1" applyFill="1" applyBorder="1" applyAlignment="1">
      <alignment horizontal="center" vertical="center"/>
    </xf>
    <xf numFmtId="0" fontId="67" fillId="21" borderId="14" xfId="2" applyNumberFormat="1" applyFont="1" applyFill="1" applyBorder="1" applyAlignment="1" applyProtection="1">
      <alignment horizontal="center" vertical="center" wrapText="1"/>
    </xf>
    <xf numFmtId="0" fontId="67" fillId="21" borderId="65" xfId="2" applyNumberFormat="1" applyFont="1" applyFill="1" applyBorder="1" applyAlignment="1" applyProtection="1">
      <alignment horizontal="center" vertical="center" wrapText="1"/>
    </xf>
    <xf numFmtId="0" fontId="67" fillId="21" borderId="66" xfId="2" applyNumberFormat="1" applyFont="1" applyFill="1" applyBorder="1" applyAlignment="1" applyProtection="1">
      <alignment horizontal="center" vertical="center" wrapText="1"/>
    </xf>
    <xf numFmtId="0" fontId="74" fillId="21" borderId="14" xfId="2" applyNumberFormat="1" applyFont="1" applyFill="1" applyBorder="1" applyAlignment="1" applyProtection="1">
      <alignment horizontal="center" vertical="center"/>
    </xf>
    <xf numFmtId="0" fontId="74" fillId="21" borderId="65" xfId="2" applyNumberFormat="1" applyFont="1" applyFill="1" applyBorder="1" applyAlignment="1" applyProtection="1">
      <alignment horizontal="center" vertical="center"/>
    </xf>
    <xf numFmtId="0" fontId="74" fillId="21" borderId="66" xfId="2" applyNumberFormat="1" applyFont="1" applyFill="1" applyBorder="1" applyAlignment="1" applyProtection="1">
      <alignment horizontal="center" vertical="center"/>
    </xf>
    <xf numFmtId="0" fontId="4" fillId="0" borderId="36" xfId="2" applyFill="1" applyBorder="1" applyAlignment="1" applyProtection="1">
      <alignment horizontal="left" vertical="center" wrapText="1"/>
      <protection locked="0"/>
    </xf>
    <xf numFmtId="0" fontId="43" fillId="0" borderId="35" xfId="0" applyFont="1" applyBorder="1" applyAlignment="1" applyProtection="1">
      <alignment horizontal="left" vertical="center" wrapText="1"/>
      <protection locked="0"/>
    </xf>
    <xf numFmtId="0" fontId="43" fillId="0" borderId="37" xfId="0" applyFont="1" applyBorder="1" applyAlignment="1" applyProtection="1">
      <alignment horizontal="left" vertical="center" wrapText="1"/>
      <protection locked="0"/>
    </xf>
    <xf numFmtId="0" fontId="54" fillId="0" borderId="12" xfId="7" applyBorder="1"/>
    <xf numFmtId="0" fontId="0" fillId="0" borderId="12" xfId="0" applyBorder="1"/>
    <xf numFmtId="0" fontId="55" fillId="16" borderId="70" xfId="7" applyFont="1" applyFill="1" applyBorder="1"/>
    <xf numFmtId="0" fontId="0" fillId="0" borderId="71" xfId="0" applyBorder="1"/>
    <xf numFmtId="0" fontId="0" fillId="0" borderId="72" xfId="0" applyBorder="1"/>
    <xf numFmtId="0" fontId="3" fillId="3" borderId="12" xfId="0" applyFont="1" applyFill="1" applyBorder="1" applyAlignment="1">
      <alignment horizontal="center" vertical="top" wrapText="1"/>
    </xf>
    <xf numFmtId="0" fontId="3" fillId="3" borderId="0" xfId="0" applyFont="1" applyFill="1" applyAlignment="1">
      <alignment horizontal="left" vertical="top" wrapText="1"/>
    </xf>
    <xf numFmtId="0" fontId="3" fillId="3" borderId="4" xfId="0" applyFont="1" applyFill="1" applyBorder="1" applyAlignment="1">
      <alignment horizontal="center" vertical="top" wrapText="1"/>
    </xf>
    <xf numFmtId="0" fontId="3" fillId="3" borderId="41" xfId="0" applyFont="1" applyFill="1" applyBorder="1" applyAlignment="1">
      <alignment horizontal="center" vertical="top" wrapText="1"/>
    </xf>
  </cellXfs>
  <cellStyles count="9">
    <cellStyle name="Euro" xfId="1" xr:uid="{00000000-0005-0000-0000-000000000000}"/>
    <cellStyle name="Lien hypertexte" xfId="2" builtinId="8"/>
    <cellStyle name="Lien hypertexte 2" xfId="8" xr:uid="{A937FFC5-B401-6C4A-B68B-633FFF3EBEB8}"/>
    <cellStyle name="Normal" xfId="0" builtinId="0"/>
    <cellStyle name="Normal 2" xfId="7" xr:uid="{3E9121E0-FF79-AE46-9501-8F6B25542A71}"/>
    <cellStyle name="obligatoire" xfId="3" xr:uid="{00000000-0005-0000-0000-000003000000}"/>
    <cellStyle name="Obligatoire2" xfId="4" xr:uid="{00000000-0005-0000-0000-000004000000}"/>
    <cellStyle name="Requis" xfId="5" xr:uid="{00000000-0005-0000-0000-000005000000}"/>
    <cellStyle name="saisie" xfId="6" xr:uid="{00000000-0005-0000-0000-000006000000}"/>
  </cellStyles>
  <dxfs count="13">
    <dxf>
      <fill>
        <patternFill>
          <bgColor rgb="FFFF0000"/>
        </patternFill>
      </fill>
    </dxf>
    <dxf>
      <fill>
        <patternFill>
          <bgColor rgb="FF92D050"/>
        </patternFill>
      </fill>
    </dxf>
    <dxf>
      <font>
        <color rgb="FF92D050"/>
      </font>
      <fill>
        <patternFill>
          <bgColor rgb="FF92D050"/>
        </patternFill>
      </fill>
    </dxf>
    <dxf>
      <font>
        <color rgb="FFFF0000"/>
      </font>
      <fill>
        <patternFill>
          <bgColor rgb="FFFF0000"/>
        </patternFill>
      </fill>
    </dxf>
    <dxf>
      <font>
        <b/>
        <i val="0"/>
        <condense val="0"/>
        <extend val="0"/>
        <color indexed="10"/>
      </font>
      <fill>
        <patternFill patternType="solid">
          <fgColor indexed="26"/>
          <bgColor indexed="9"/>
        </patternFill>
      </fill>
      <border>
        <left/>
        <right/>
        <top/>
        <bottom/>
      </border>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color rgb="FF92D050"/>
      </font>
      <fill>
        <patternFill>
          <bgColor rgb="FF92D050"/>
        </patternFill>
      </fill>
    </dxf>
    <dxf>
      <font>
        <color rgb="FFFF0000"/>
      </font>
      <fill>
        <patternFill>
          <bgColor rgb="FFFF0000"/>
        </patternFill>
      </fill>
    </dxf>
    <dxf>
      <font>
        <b/>
        <i val="0"/>
        <condense val="0"/>
        <extend val="0"/>
        <color indexed="10"/>
      </font>
      <fill>
        <patternFill patternType="solid">
          <fgColor indexed="26"/>
          <bgColor indexed="9"/>
        </patternFill>
      </fill>
      <border>
        <left/>
        <right/>
        <top/>
        <bottom/>
      </border>
    </dxf>
    <dxf>
      <font>
        <b/>
        <i val="0"/>
        <condense val="0"/>
        <extend val="0"/>
        <color indexed="10"/>
      </font>
      <fill>
        <patternFill patternType="solid">
          <fgColor indexed="26"/>
          <bgColor indexed="9"/>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E6E6E6"/>
      <rgbColor rgb="00CCFFFF"/>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33</xdr:col>
      <xdr:colOff>168275</xdr:colOff>
      <xdr:row>12</xdr:row>
      <xdr:rowOff>0</xdr:rowOff>
    </xdr:from>
    <xdr:to>
      <xdr:col>35</xdr:col>
      <xdr:colOff>98601</xdr:colOff>
      <xdr:row>12</xdr:row>
      <xdr:rowOff>0</xdr:rowOff>
    </xdr:to>
    <xdr:sp macro="" textlink="" fLocksText="0">
      <xdr:nvSpPr>
        <xdr:cNvPr id="1078" name="ZoneTexte 27">
          <a:extLst>
            <a:ext uri="{FF2B5EF4-FFF2-40B4-BE49-F238E27FC236}">
              <a16:creationId xmlns:a16="http://schemas.microsoft.com/office/drawing/2014/main" id="{296156DF-E5C4-A05F-74B7-7BB63564CBFB}"/>
            </a:ext>
          </a:extLst>
        </xdr:cNvPr>
        <xdr:cNvSpPr txBox="1">
          <a:spLocks noChangeArrowheads="1"/>
        </xdr:cNvSpPr>
      </xdr:nvSpPr>
      <xdr:spPr bwMode="auto">
        <a:xfrm>
          <a:off x="7372350" y="2314575"/>
          <a:ext cx="381000" cy="276225"/>
        </a:xfrm>
        <a:prstGeom prst="rect">
          <a:avLst/>
        </a:prstGeom>
        <a:solidFill>
          <a:schemeClr val="bg1">
            <a:lumMod val="95000"/>
          </a:schemeClr>
        </a:solidFill>
        <a:ln w="3240" cap="sq">
          <a:solidFill>
            <a:srgbClr val="7F7F7F"/>
          </a:solidFill>
          <a:miter lim="800000"/>
          <a:headEnd/>
          <a:tailEnd/>
        </a:ln>
        <a:effectLst/>
      </xdr:spPr>
      <xdr:txBody>
        <a:bodyPr vertOverflow="clip" wrap="square" lIns="36000" tIns="46800" rIns="36000" bIns="46800" anchor="ctr" upright="1"/>
        <a:lstStyle/>
        <a:p>
          <a:pPr algn="ctr" rtl="0">
            <a:defRPr sz="1000"/>
          </a:pPr>
          <a:r>
            <a:rPr lang="fr-FR" sz="1000" b="1" i="0" strike="noStrike">
              <a:solidFill>
                <a:srgbClr val="1D82B6"/>
              </a:solidFill>
              <a:latin typeface="Arial"/>
              <a:cs typeface="Arial"/>
            </a:rPr>
            <a:t>Aide</a:t>
          </a:r>
        </a:p>
      </xdr:txBody>
    </xdr:sp>
    <xdr:clientData fPrintsWithSheet="0"/>
  </xdr:twoCellAnchor>
  <xdr:twoCellAnchor>
    <xdr:from>
      <xdr:col>51</xdr:col>
      <xdr:colOff>187325</xdr:colOff>
      <xdr:row>166</xdr:row>
      <xdr:rowOff>0</xdr:rowOff>
    </xdr:from>
    <xdr:to>
      <xdr:col>53</xdr:col>
      <xdr:colOff>130175</xdr:colOff>
      <xdr:row>166</xdr:row>
      <xdr:rowOff>0</xdr:rowOff>
    </xdr:to>
    <xdr:sp macro="" textlink="" fLocksText="0">
      <xdr:nvSpPr>
        <xdr:cNvPr id="1108" name="ZoneTexte 36">
          <a:extLst>
            <a:ext uri="{FF2B5EF4-FFF2-40B4-BE49-F238E27FC236}">
              <a16:creationId xmlns:a16="http://schemas.microsoft.com/office/drawing/2014/main" id="{5767B381-01F6-1F13-CE11-1F05B3A6E5A3}"/>
            </a:ext>
          </a:extLst>
        </xdr:cNvPr>
        <xdr:cNvSpPr txBox="1">
          <a:spLocks noChangeArrowheads="1"/>
        </xdr:cNvSpPr>
      </xdr:nvSpPr>
      <xdr:spPr bwMode="auto">
        <a:xfrm>
          <a:off x="11334750" y="37490400"/>
          <a:ext cx="381000" cy="7038975"/>
        </a:xfrm>
        <a:prstGeom prst="rect">
          <a:avLst/>
        </a:prstGeom>
        <a:solidFill>
          <a:schemeClr val="bg1">
            <a:lumMod val="95000"/>
          </a:schemeClr>
        </a:solidFill>
        <a:ln w="3240" cap="sq">
          <a:solidFill>
            <a:srgbClr val="7F7F7F"/>
          </a:solidFill>
          <a:miter lim="800000"/>
          <a:headEnd/>
          <a:tailEnd/>
        </a:ln>
        <a:effectLst/>
      </xdr:spPr>
      <xdr:txBody>
        <a:bodyPr vertOverflow="clip" wrap="square" lIns="36000" tIns="46800" rIns="36000" bIns="46800" anchor="ctr" upright="1"/>
        <a:lstStyle/>
        <a:p>
          <a:pPr algn="ctr" rtl="0">
            <a:defRPr sz="1000"/>
          </a:pPr>
          <a:r>
            <a:rPr lang="fr-FR" sz="1000" b="1" i="0" strike="noStrike">
              <a:solidFill>
                <a:srgbClr val="1D82B6"/>
              </a:solidFill>
              <a:latin typeface="Arial"/>
              <a:cs typeface="Arial"/>
            </a:rPr>
            <a:t>Aide</a:t>
          </a:r>
        </a:p>
      </xdr:txBody>
    </xdr:sp>
    <xdr:clientData fPrintsWithSheet="0"/>
  </xdr:twoCellAnchor>
  <xdr:twoCellAnchor editAs="oneCell">
    <xdr:from>
      <xdr:col>34</xdr:col>
      <xdr:colOff>76200</xdr:colOff>
      <xdr:row>1</xdr:row>
      <xdr:rowOff>173162</xdr:rowOff>
    </xdr:from>
    <xdr:to>
      <xdr:col>36</xdr:col>
      <xdr:colOff>70107</xdr:colOff>
      <xdr:row>1</xdr:row>
      <xdr:rowOff>571499</xdr:rowOff>
    </xdr:to>
    <xdr:pic>
      <xdr:nvPicPr>
        <xdr:cNvPr id="2" name="Image 1">
          <a:extLst>
            <a:ext uri="{FF2B5EF4-FFF2-40B4-BE49-F238E27FC236}">
              <a16:creationId xmlns:a16="http://schemas.microsoft.com/office/drawing/2014/main" id="{89C2AE04-CF12-694D-8E25-42993258BB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12200" y="350962"/>
          <a:ext cx="482600" cy="398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14209</xdr:colOff>
      <xdr:row>1</xdr:row>
      <xdr:rowOff>77312</xdr:rowOff>
    </xdr:from>
    <xdr:to>
      <xdr:col>54</xdr:col>
      <xdr:colOff>16390</xdr:colOff>
      <xdr:row>1</xdr:row>
      <xdr:rowOff>647700</xdr:rowOff>
    </xdr:to>
    <xdr:pic>
      <xdr:nvPicPr>
        <xdr:cNvPr id="3" name="Image 2">
          <a:extLst>
            <a:ext uri="{FF2B5EF4-FFF2-40B4-BE49-F238E27FC236}">
              <a16:creationId xmlns:a16="http://schemas.microsoft.com/office/drawing/2014/main" id="{A806BDEA-CFAB-66A7-623A-8F61BC783A18}"/>
            </a:ext>
          </a:extLst>
        </xdr:cNvPr>
        <xdr:cNvPicPr>
          <a:picLocks noChangeAspect="1"/>
        </xdr:cNvPicPr>
      </xdr:nvPicPr>
      <xdr:blipFill>
        <a:blip xmlns:r="http://schemas.openxmlformats.org/officeDocument/2006/relationships" r:embed="rId2"/>
        <a:stretch>
          <a:fillRect/>
        </a:stretch>
      </xdr:blipFill>
      <xdr:spPr>
        <a:xfrm>
          <a:off x="9666209" y="255112"/>
          <a:ext cx="4030742" cy="5703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63500</xdr:rowOff>
    </xdr:from>
    <xdr:to>
      <xdr:col>7</xdr:col>
      <xdr:colOff>187057</xdr:colOff>
      <xdr:row>36</xdr:row>
      <xdr:rowOff>76200</xdr:rowOff>
    </xdr:to>
    <xdr:pic>
      <xdr:nvPicPr>
        <xdr:cNvPr id="2" name="Image 1">
          <a:extLst>
            <a:ext uri="{FF2B5EF4-FFF2-40B4-BE49-F238E27FC236}">
              <a16:creationId xmlns:a16="http://schemas.microsoft.com/office/drawing/2014/main" id="{58B8991D-C75C-D14C-89B6-5C2A8491A841}"/>
            </a:ext>
          </a:extLst>
        </xdr:cNvPr>
        <xdr:cNvPicPr>
          <a:picLocks noChangeAspect="1"/>
        </xdr:cNvPicPr>
      </xdr:nvPicPr>
      <xdr:blipFill>
        <a:blip xmlns:r="http://schemas.openxmlformats.org/officeDocument/2006/relationships" r:embed="rId1"/>
        <a:stretch>
          <a:fillRect/>
        </a:stretch>
      </xdr:blipFill>
      <xdr:spPr>
        <a:xfrm>
          <a:off x="0" y="1485900"/>
          <a:ext cx="10143857" cy="6299200"/>
        </a:xfrm>
        <a:prstGeom prst="rect">
          <a:avLst/>
        </a:prstGeom>
      </xdr:spPr>
    </xdr:pic>
    <xdr:clientData/>
  </xdr:twoCellAnchor>
  <xdr:twoCellAnchor>
    <xdr:from>
      <xdr:col>0</xdr:col>
      <xdr:colOff>850900</xdr:colOff>
      <xdr:row>19</xdr:row>
      <xdr:rowOff>76200</xdr:rowOff>
    </xdr:from>
    <xdr:to>
      <xdr:col>1</xdr:col>
      <xdr:colOff>622300</xdr:colOff>
      <xdr:row>20</xdr:row>
      <xdr:rowOff>114300</xdr:rowOff>
    </xdr:to>
    <xdr:sp macro="" textlink="">
      <xdr:nvSpPr>
        <xdr:cNvPr id="3" name="Rectangle 2">
          <a:extLst>
            <a:ext uri="{FF2B5EF4-FFF2-40B4-BE49-F238E27FC236}">
              <a16:creationId xmlns:a16="http://schemas.microsoft.com/office/drawing/2014/main" id="{0BD580C7-7280-0043-AFF4-B43ADBC93044}"/>
            </a:ext>
          </a:extLst>
        </xdr:cNvPr>
        <xdr:cNvSpPr/>
      </xdr:nvSpPr>
      <xdr:spPr>
        <a:xfrm>
          <a:off x="850900" y="4546600"/>
          <a:ext cx="3276600" cy="228600"/>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3225800</xdr:colOff>
      <xdr:row>26</xdr:row>
      <xdr:rowOff>139700</xdr:rowOff>
    </xdr:from>
    <xdr:to>
      <xdr:col>1</xdr:col>
      <xdr:colOff>1968500</xdr:colOff>
      <xdr:row>28</xdr:row>
      <xdr:rowOff>0</xdr:rowOff>
    </xdr:to>
    <xdr:sp macro="" textlink="">
      <xdr:nvSpPr>
        <xdr:cNvPr id="4" name="Rectangle 3">
          <a:extLst>
            <a:ext uri="{FF2B5EF4-FFF2-40B4-BE49-F238E27FC236}">
              <a16:creationId xmlns:a16="http://schemas.microsoft.com/office/drawing/2014/main" id="{DB8AADE5-45FE-834B-81DC-C2EB51A00390}"/>
            </a:ext>
          </a:extLst>
        </xdr:cNvPr>
        <xdr:cNvSpPr/>
      </xdr:nvSpPr>
      <xdr:spPr>
        <a:xfrm>
          <a:off x="3225800" y="5943600"/>
          <a:ext cx="2247900" cy="2413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101600</xdr:rowOff>
    </xdr:from>
    <xdr:to>
      <xdr:col>6</xdr:col>
      <xdr:colOff>469900</xdr:colOff>
      <xdr:row>52</xdr:row>
      <xdr:rowOff>0</xdr:rowOff>
    </xdr:to>
    <xdr:pic>
      <xdr:nvPicPr>
        <xdr:cNvPr id="2" name="Image 1">
          <a:extLst>
            <a:ext uri="{FF2B5EF4-FFF2-40B4-BE49-F238E27FC236}">
              <a16:creationId xmlns:a16="http://schemas.microsoft.com/office/drawing/2014/main" id="{AA29A0DF-744C-D54A-9D1F-90C7A21E5A9A}"/>
            </a:ext>
          </a:extLst>
        </xdr:cNvPr>
        <xdr:cNvPicPr>
          <a:picLocks noChangeAspect="1"/>
        </xdr:cNvPicPr>
      </xdr:nvPicPr>
      <xdr:blipFill>
        <a:blip xmlns:r="http://schemas.openxmlformats.org/officeDocument/2006/relationships" r:embed="rId1"/>
        <a:stretch>
          <a:fillRect/>
        </a:stretch>
      </xdr:blipFill>
      <xdr:spPr>
        <a:xfrm>
          <a:off x="0" y="1524000"/>
          <a:ext cx="10299700" cy="9042400"/>
        </a:xfrm>
        <a:prstGeom prst="rect">
          <a:avLst/>
        </a:prstGeom>
      </xdr:spPr>
    </xdr:pic>
    <xdr:clientData/>
  </xdr:twoCellAnchor>
  <xdr:twoCellAnchor>
    <xdr:from>
      <xdr:col>0</xdr:col>
      <xdr:colOff>990600</xdr:colOff>
      <xdr:row>18</xdr:row>
      <xdr:rowOff>101600</xdr:rowOff>
    </xdr:from>
    <xdr:to>
      <xdr:col>0</xdr:col>
      <xdr:colOff>2857500</xdr:colOff>
      <xdr:row>19</xdr:row>
      <xdr:rowOff>165100</xdr:rowOff>
    </xdr:to>
    <xdr:sp macro="" textlink="">
      <xdr:nvSpPr>
        <xdr:cNvPr id="3" name="Rectangle 2">
          <a:extLst>
            <a:ext uri="{FF2B5EF4-FFF2-40B4-BE49-F238E27FC236}">
              <a16:creationId xmlns:a16="http://schemas.microsoft.com/office/drawing/2014/main" id="{66283783-B97E-E84E-B3E4-2EE4E0D5F881}"/>
            </a:ext>
          </a:extLst>
        </xdr:cNvPr>
        <xdr:cNvSpPr/>
      </xdr:nvSpPr>
      <xdr:spPr>
        <a:xfrm>
          <a:off x="990600" y="4191000"/>
          <a:ext cx="1866900" cy="254000"/>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3086100</xdr:colOff>
      <xdr:row>50</xdr:row>
      <xdr:rowOff>101600</xdr:rowOff>
    </xdr:from>
    <xdr:to>
      <xdr:col>2</xdr:col>
      <xdr:colOff>368300</xdr:colOff>
      <xdr:row>51</xdr:row>
      <xdr:rowOff>165100</xdr:rowOff>
    </xdr:to>
    <xdr:sp macro="" textlink="">
      <xdr:nvSpPr>
        <xdr:cNvPr id="4" name="Rectangle 3">
          <a:extLst>
            <a:ext uri="{FF2B5EF4-FFF2-40B4-BE49-F238E27FC236}">
              <a16:creationId xmlns:a16="http://schemas.microsoft.com/office/drawing/2014/main" id="{1D397AD9-7E18-C141-9F9A-5F899976D439}"/>
            </a:ext>
          </a:extLst>
        </xdr:cNvPr>
        <xdr:cNvSpPr/>
      </xdr:nvSpPr>
      <xdr:spPr>
        <a:xfrm>
          <a:off x="3086100" y="10287000"/>
          <a:ext cx="3810000" cy="2540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11</xdr:row>
      <xdr:rowOff>127000</xdr:rowOff>
    </xdr:from>
    <xdr:to>
      <xdr:col>8</xdr:col>
      <xdr:colOff>685800</xdr:colOff>
      <xdr:row>54</xdr:row>
      <xdr:rowOff>109761</xdr:rowOff>
    </xdr:to>
    <xdr:pic>
      <xdr:nvPicPr>
        <xdr:cNvPr id="2" name="Image 1">
          <a:extLst>
            <a:ext uri="{FF2B5EF4-FFF2-40B4-BE49-F238E27FC236}">
              <a16:creationId xmlns:a16="http://schemas.microsoft.com/office/drawing/2014/main" id="{80EA4CA5-2C34-F443-B106-157CA8E56542}"/>
            </a:ext>
          </a:extLst>
        </xdr:cNvPr>
        <xdr:cNvPicPr>
          <a:picLocks noChangeAspect="1"/>
        </xdr:cNvPicPr>
      </xdr:nvPicPr>
      <xdr:blipFill>
        <a:blip xmlns:r="http://schemas.openxmlformats.org/officeDocument/2006/relationships" r:embed="rId1"/>
        <a:stretch>
          <a:fillRect/>
        </a:stretch>
      </xdr:blipFill>
      <xdr:spPr>
        <a:xfrm>
          <a:off x="0" y="2501900"/>
          <a:ext cx="11201400" cy="8174261"/>
        </a:xfrm>
        <a:prstGeom prst="rect">
          <a:avLst/>
        </a:prstGeom>
      </xdr:spPr>
    </xdr:pic>
    <xdr:clientData/>
  </xdr:twoCellAnchor>
  <xdr:twoCellAnchor>
    <xdr:from>
      <xdr:col>3</xdr:col>
      <xdr:colOff>88900</xdr:colOff>
      <xdr:row>18</xdr:row>
      <xdr:rowOff>165100</xdr:rowOff>
    </xdr:from>
    <xdr:to>
      <xdr:col>4</xdr:col>
      <xdr:colOff>355600</xdr:colOff>
      <xdr:row>20</xdr:row>
      <xdr:rowOff>25400</xdr:rowOff>
    </xdr:to>
    <xdr:sp macro="" textlink="">
      <xdr:nvSpPr>
        <xdr:cNvPr id="3" name="Rectangle 2">
          <a:extLst>
            <a:ext uri="{FF2B5EF4-FFF2-40B4-BE49-F238E27FC236}">
              <a16:creationId xmlns:a16="http://schemas.microsoft.com/office/drawing/2014/main" id="{4492E755-8B50-CD46-B6C5-7195AF23411F}"/>
            </a:ext>
          </a:extLst>
        </xdr:cNvPr>
        <xdr:cNvSpPr/>
      </xdr:nvSpPr>
      <xdr:spPr>
        <a:xfrm>
          <a:off x="6477000" y="3873500"/>
          <a:ext cx="1092200" cy="241300"/>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3</xdr:col>
      <xdr:colOff>215900</xdr:colOff>
      <xdr:row>20</xdr:row>
      <xdr:rowOff>177800</xdr:rowOff>
    </xdr:from>
    <xdr:to>
      <xdr:col>6</xdr:col>
      <xdr:colOff>736600</xdr:colOff>
      <xdr:row>22</xdr:row>
      <xdr:rowOff>25400</xdr:rowOff>
    </xdr:to>
    <xdr:sp macro="" textlink="">
      <xdr:nvSpPr>
        <xdr:cNvPr id="4" name="Rectangle 3">
          <a:extLst>
            <a:ext uri="{FF2B5EF4-FFF2-40B4-BE49-F238E27FC236}">
              <a16:creationId xmlns:a16="http://schemas.microsoft.com/office/drawing/2014/main" id="{F931FC4C-9D09-E441-9CDB-DBCF74246213}"/>
            </a:ext>
          </a:extLst>
        </xdr:cNvPr>
        <xdr:cNvSpPr/>
      </xdr:nvSpPr>
      <xdr:spPr>
        <a:xfrm>
          <a:off x="6604000" y="4267200"/>
          <a:ext cx="2997200" cy="228600"/>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hyperlink" Target="http://inspire.ec.europa.eu/theme/mr" TargetMode="External"/><Relationship Id="rId3" Type="http://schemas.openxmlformats.org/officeDocument/2006/relationships/hyperlink" Target="http://vocabs.lter-europe.net/EnvThes/67" TargetMode="External"/><Relationship Id="rId7" Type="http://schemas.openxmlformats.org/officeDocument/2006/relationships/hyperlink" Target="mailto:Herve.MICHEL@unice.fr" TargetMode="External"/><Relationship Id="rId12" Type="http://schemas.openxmlformats.org/officeDocument/2006/relationships/comments" Target="../comments1.xml"/><Relationship Id="rId2" Type="http://schemas.openxmlformats.org/officeDocument/2006/relationships/hyperlink" Target="http://sites.unice.fr/site/ffontaine/icn/cms/spip/spip.php?article347&amp;lang=fr" TargetMode="External"/><Relationship Id="rId1" Type="http://schemas.openxmlformats.org/officeDocument/2006/relationships/hyperlink" Target="https://inspire.ec.europa.eu/theme/" TargetMode="External"/><Relationship Id="rId6" Type="http://schemas.openxmlformats.org/officeDocument/2006/relationships/hyperlink" Target="https://www.eionet.europa.eu/gemet/fr/concept/3554" TargetMode="External"/><Relationship Id="rId11" Type="http://schemas.openxmlformats.org/officeDocument/2006/relationships/vmlDrawing" Target="../drawings/vmlDrawing1.vml"/><Relationship Id="rId5" Type="http://schemas.openxmlformats.org/officeDocument/2006/relationships/hyperlink" Target="https://www.eionet.europa.eu/gemet/fr/concept/5268" TargetMode="External"/><Relationship Id="rId10" Type="http://schemas.openxmlformats.org/officeDocument/2006/relationships/drawing" Target="../drawings/drawing1.xml"/><Relationship Id="rId4" Type="http://schemas.openxmlformats.org/officeDocument/2006/relationships/hyperlink" Target="https://www.eionet.europa.eu/gemet/fr/concept/1751" TargetMode="External"/><Relationship Id="rId9"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inspire.ec.europa.eu/theme/pf" TargetMode="External"/><Relationship Id="rId2" Type="http://schemas.openxmlformats.org/officeDocument/2006/relationships/hyperlink" Target="http://inspire.ec.europa.eu/theme/mr" TargetMode="External"/><Relationship Id="rId1" Type="http://schemas.openxmlformats.org/officeDocument/2006/relationships/hyperlink" Target="https://inspire.ec.europa.eu/theme/" TargetMode="External"/><Relationship Id="rId5" Type="http://schemas.openxmlformats.org/officeDocument/2006/relationships/drawing" Target="../drawings/drawing2.xml"/><Relationship Id="rId4" Type="http://schemas.openxmlformats.org/officeDocument/2006/relationships/hyperlink" Target="http://inspire.ec.europa.eu/theme/e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eionet.europa.eu/gemet/en/themes/" TargetMode="External"/><Relationship Id="rId1" Type="http://schemas.openxmlformats.org/officeDocument/2006/relationships/hyperlink" Target="https://www.eionet.europa.eu/gemet/fr/theme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in-situ.theia-land.fr/skosmos/theia_ozcar_thesaurus/fr/" TargetMode="External"/><Relationship Id="rId2" Type="http://schemas.openxmlformats.org/officeDocument/2006/relationships/hyperlink" Target="http://www.fao.org/agrovoc/search" TargetMode="External"/><Relationship Id="rId1" Type="http://schemas.openxmlformats.org/officeDocument/2006/relationships/hyperlink" Target="https://vocabs.lter-europe.net/envthes/en/" TargetMode="External"/><Relationship Id="rId6" Type="http://schemas.openxmlformats.org/officeDocument/2006/relationships/drawing" Target="../drawings/drawing4.xml"/><Relationship Id="rId5" Type="http://schemas.openxmlformats.org/officeDocument/2006/relationships/hyperlink" Target="https://www.loterre.fr/skosmos/fr/" TargetMode="External"/><Relationship Id="rId4" Type="http://schemas.openxmlformats.org/officeDocument/2006/relationships/hyperlink" Target="https://www.loterre.fr/category/explorer-fr/"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inspire.ec.europa.eu/metadata-codelist/SpatialRepresentationType/textTable" TargetMode="External"/><Relationship Id="rId2" Type="http://schemas.openxmlformats.org/officeDocument/2006/relationships/hyperlink" Target="http://inspire.ec.europa.eu/metadata-codelist/SpatialRepresentationType/grid" TargetMode="External"/><Relationship Id="rId1" Type="http://schemas.openxmlformats.org/officeDocument/2006/relationships/hyperlink" Target="http://inspire.ec.europa.eu/metadata-codelist/SpatialRepresentationType/vector" TargetMode="External"/><Relationship Id="rId6" Type="http://schemas.openxmlformats.org/officeDocument/2006/relationships/hyperlink" Target="http://inspire.ec.europa.eu/metadata-codelist/SpatialRepresentationType/video" TargetMode="External"/><Relationship Id="rId5" Type="http://schemas.openxmlformats.org/officeDocument/2006/relationships/hyperlink" Target="http://inspire.ec.europa.eu/metadata-codelist/SpatialRepresentationType/stereoModel" TargetMode="External"/><Relationship Id="rId4" Type="http://schemas.openxmlformats.org/officeDocument/2006/relationships/hyperlink" Target="http://inspire.ec.europa.eu/metadata-codelist/SpatialRepresentationType/t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
  <sheetViews>
    <sheetView zoomScale="115" zoomScaleNormal="115" workbookViewId="0">
      <selection activeCell="A5" sqref="A5"/>
    </sheetView>
  </sheetViews>
  <sheetFormatPr baseColWidth="10" defaultColWidth="19.140625" defaultRowHeight="12.75"/>
  <cols>
    <col min="1" max="1" width="16.28515625" bestFit="1" customWidth="1"/>
    <col min="2" max="2" width="14.42578125" bestFit="1" customWidth="1"/>
    <col min="3" max="3" width="9.140625" bestFit="1" customWidth="1"/>
    <col min="4" max="4" width="71.85546875" bestFit="1" customWidth="1"/>
    <col min="5" max="6" width="15.42578125" bestFit="1" customWidth="1"/>
    <col min="7" max="7" width="22.140625" bestFit="1" customWidth="1"/>
    <col min="8" max="8" width="15.7109375" bestFit="1" customWidth="1"/>
    <col min="9" max="9" width="13.140625" customWidth="1"/>
    <col min="10" max="10" width="11.140625" bestFit="1" customWidth="1"/>
    <col min="11" max="11" width="15.7109375" bestFit="1" customWidth="1"/>
    <col min="12" max="12" width="15.140625" bestFit="1" customWidth="1"/>
    <col min="13" max="13" width="15.28515625" bestFit="1" customWidth="1"/>
    <col min="14" max="14" width="19.7109375" bestFit="1" customWidth="1"/>
    <col min="15" max="16" width="10.140625" bestFit="1" customWidth="1"/>
    <col min="17" max="17" width="17.42578125" bestFit="1" customWidth="1"/>
    <col min="18" max="18" width="57.7109375" bestFit="1" customWidth="1"/>
    <col min="19" max="19" width="27.28515625" bestFit="1" customWidth="1"/>
    <col min="20" max="20" width="30" customWidth="1"/>
    <col min="21" max="21" width="35.42578125" customWidth="1"/>
    <col min="22" max="22" width="26.28515625" customWidth="1"/>
    <col min="23" max="23" width="19.42578125" customWidth="1"/>
    <col min="24" max="24" width="10.28515625" customWidth="1"/>
    <col min="25" max="25" width="59.85546875" customWidth="1"/>
    <col min="26" max="26" width="29.28515625" customWidth="1"/>
    <col min="27" max="27" width="28.140625" bestFit="1" customWidth="1"/>
    <col min="28" max="28" width="22.42578125" bestFit="1" customWidth="1"/>
    <col min="29" max="29" width="12.28515625" bestFit="1" customWidth="1"/>
  </cols>
  <sheetData>
    <row r="1" spans="1:29" ht="15">
      <c r="A1" s="245" t="s">
        <v>704</v>
      </c>
      <c r="B1" s="245" t="s">
        <v>705</v>
      </c>
      <c r="C1" s="245" t="s">
        <v>706</v>
      </c>
      <c r="D1" s="245" t="s">
        <v>707</v>
      </c>
      <c r="E1" s="245" t="s">
        <v>708</v>
      </c>
      <c r="F1" s="245" t="s">
        <v>709</v>
      </c>
      <c r="G1" s="245" t="s">
        <v>710</v>
      </c>
      <c r="H1" s="245" t="s">
        <v>711</v>
      </c>
      <c r="I1" s="246" t="s">
        <v>712</v>
      </c>
      <c r="J1" s="246" t="s">
        <v>713</v>
      </c>
      <c r="K1" s="282" t="s">
        <v>714</v>
      </c>
      <c r="L1" s="245" t="s">
        <v>715</v>
      </c>
      <c r="M1" s="245" t="s">
        <v>716</v>
      </c>
      <c r="N1" s="245" t="s">
        <v>717</v>
      </c>
      <c r="O1" s="245" t="s">
        <v>718</v>
      </c>
      <c r="P1" s="245" t="s">
        <v>719</v>
      </c>
      <c r="Q1" s="245" t="s">
        <v>720</v>
      </c>
      <c r="R1" s="247" t="s">
        <v>721</v>
      </c>
      <c r="S1" s="245" t="s">
        <v>722</v>
      </c>
      <c r="T1" s="245" t="s">
        <v>723</v>
      </c>
      <c r="U1" s="245" t="s">
        <v>724</v>
      </c>
      <c r="V1" s="245" t="s">
        <v>725</v>
      </c>
      <c r="W1" s="247" t="s">
        <v>726</v>
      </c>
      <c r="X1" s="245" t="s">
        <v>727</v>
      </c>
      <c r="Y1" s="245" t="s">
        <v>728</v>
      </c>
      <c r="Z1" s="245" t="s">
        <v>729</v>
      </c>
      <c r="AA1" s="245" t="s">
        <v>730</v>
      </c>
      <c r="AB1" s="245" t="s">
        <v>731</v>
      </c>
      <c r="AC1" s="245" t="s">
        <v>732</v>
      </c>
    </row>
    <row r="2" spans="1:29" ht="15">
      <c r="A2" s="245"/>
      <c r="B2" s="245"/>
      <c r="C2" s="245"/>
      <c r="D2" s="245"/>
      <c r="E2" s="245"/>
      <c r="F2" s="245"/>
      <c r="G2" s="245"/>
      <c r="H2" s="245"/>
      <c r="I2" s="246"/>
      <c r="J2" s="246"/>
      <c r="K2" s="282"/>
      <c r="L2" s="245"/>
      <c r="M2" s="245"/>
      <c r="N2" s="245"/>
      <c r="O2" s="245"/>
      <c r="P2" s="245"/>
      <c r="Q2" s="245"/>
      <c r="R2" s="247"/>
      <c r="S2" s="245"/>
      <c r="T2" s="245"/>
      <c r="U2" s="245"/>
      <c r="V2" s="245"/>
      <c r="W2" s="247"/>
      <c r="X2" s="245"/>
      <c r="Y2" s="245"/>
      <c r="Z2" s="245"/>
      <c r="AA2" s="245"/>
      <c r="AB2" s="245"/>
      <c r="AC2" s="245"/>
    </row>
    <row r="3" spans="1:29" ht="15">
      <c r="A3" s="245"/>
      <c r="B3" s="245"/>
      <c r="C3" s="245"/>
      <c r="D3" s="245"/>
      <c r="E3" s="245"/>
      <c r="F3" s="245"/>
      <c r="G3" s="245"/>
      <c r="H3" s="245"/>
      <c r="I3" s="246"/>
      <c r="J3" s="246"/>
      <c r="K3" s="282"/>
      <c r="L3" s="245"/>
      <c r="M3" s="245"/>
      <c r="N3" s="245"/>
      <c r="O3" s="245"/>
      <c r="P3" s="245"/>
      <c r="Q3" s="245"/>
      <c r="R3" s="247"/>
      <c r="S3" s="245"/>
      <c r="T3" s="245"/>
      <c r="U3" s="245"/>
      <c r="V3" s="245"/>
      <c r="W3" s="247"/>
      <c r="X3" s="245"/>
      <c r="Y3" s="245"/>
      <c r="Z3" s="245"/>
      <c r="AA3" s="245"/>
      <c r="AB3" s="245"/>
      <c r="AC3" s="245"/>
    </row>
    <row r="4" spans="1:29" ht="15">
      <c r="A4" s="245"/>
      <c r="B4" s="245"/>
      <c r="C4" s="245"/>
      <c r="D4" s="245"/>
      <c r="E4" s="245"/>
      <c r="F4" s="245"/>
      <c r="G4" s="245"/>
      <c r="H4" s="245"/>
      <c r="I4" s="246"/>
      <c r="J4" s="246"/>
      <c r="K4" s="282"/>
      <c r="L4" s="245"/>
      <c r="M4" s="245"/>
      <c r="N4" s="245"/>
      <c r="O4" s="245"/>
      <c r="P4" s="245"/>
      <c r="Q4" s="245"/>
      <c r="R4" s="247"/>
      <c r="S4" s="245"/>
      <c r="T4" s="245"/>
      <c r="U4" s="245"/>
      <c r="V4" s="245"/>
      <c r="W4" s="247"/>
      <c r="X4" s="245"/>
      <c r="Y4" s="245"/>
      <c r="Z4" s="245"/>
      <c r="AA4" s="245"/>
      <c r="AB4" s="245"/>
      <c r="AC4" s="245"/>
    </row>
    <row r="5" spans="1:29" s="253" customFormat="1" ht="216" customHeight="1">
      <c r="A5" s="250" t="str">
        <f>MD_FileIdentifier</f>
        <v>FR-TEST_DATASET_TO_DELETE_ASAP_JM_08</v>
      </c>
      <c r="B5" s="250" t="str">
        <f>IF(ISBLANK(MD_parent_identifier),"",MD_parent_identifier)</f>
        <v/>
      </c>
      <c r="C5" s="250" t="str">
        <f>Data_status</f>
        <v>completed</v>
      </c>
      <c r="D5" s="250" t="str">
        <f>CLEAN(SUBSTITUTE(SUBSTITUTE(Data_Title,CHAR(13),""),CHAR(10),""))</f>
        <v>Fiche de test phytoplancton aydat 2024 RETEST ENCORE TEST</v>
      </c>
      <c r="E5" s="250" t="str">
        <f>CLEAN(SUBSTITUTE(SUBSTITUTE(Data_Abstract,CHAR(13),""),CHAR(10),""))</f>
        <v>Les prélèvements ont été réalisées dans le milieu aquatique  à la fois en aval et en dehors d'influence de la zone de stockage ICPE. Les mesures du Ra226, du Th232 et du Po ont été effectuées.</v>
      </c>
      <c r="F5" s="250" t="str">
        <f>MD_HierarchyLevel</f>
        <v>dataset</v>
      </c>
      <c r="G5" s="250" t="str">
        <f>Data_SpatialRepresentationType</f>
        <v>vector</v>
      </c>
      <c r="H5" s="250" t="str">
        <f>MD_Language</f>
        <v>fre</v>
      </c>
      <c r="I5" s="250" t="str">
        <f ca="1">IF(ISBLANK(MD_DateStamp),"",YEAR(MD_DateStamp)&amp;"-"&amp;TEXT(MONTH(MD_DateStamp),"00")&amp;"-"&amp;TEXT(DAY(MD_DateStamp),"00"))</f>
        <v>2025-10-01</v>
      </c>
      <c r="J5" s="251" t="str">
        <f>IF(ISBLANK(Data_DatePublication),"",YEAR(Data_DatePublication)&amp;"-"&amp;TEXT(MONTH(Data_DatePublication),"00")&amp;"-"&amp;TEXT(DAY(Data_DatePublication),"00"))</f>
        <v>2022-10-05</v>
      </c>
      <c r="K5" s="251" t="str">
        <f>IF(ISBLANK(Data_DateRevision),"",YEAR(Data_DateRevision)&amp;"-"&amp;TEXT(MONTH(Data_DateRevision),"00")&amp;"-"&amp;TEXT(DAY(Data_DateRevision),"00"))</f>
        <v>2022-10-06</v>
      </c>
      <c r="L5" s="250" t="str">
        <f>Data_ResourceFormat</f>
        <v>tableDigital</v>
      </c>
      <c r="M5" s="250" t="str">
        <f>Data_MaintenanceFrequency</f>
        <v>monthly</v>
      </c>
      <c r="N5" s="252"/>
      <c r="O5" s="251" t="str">
        <f>IF(ISBLANK(Data_TemporalExtent1_Start),"",IF(ISNUMBER(Data_TemporalExtent1_Start),YEAR(Data_TemporalExtent1_Start)&amp;"-"&amp;TEXT(MONTH(Data_TemporalExtent1_Start),"00")&amp;"-"&amp;TEXT(DAY(Data_TemporalExtent1_Start),"00"),Data_TemporalExtent1_Start))</f>
        <v>2017-01-01</v>
      </c>
      <c r="P5" s="251" t="str">
        <f>IF(ISBLANK(Data_TemporalExtent1_End),"",IF(ISNUMBER(Data_TemporalExtent1_End),YEAR(Data_TemporalExtent1_End)&amp;"-"&amp;TEXT(MONTH(Data_TemporalExtent1_End),"00")&amp;"-"&amp;TEXT(DAY(Data_TemporalExtent1_End),"00"),Data_TemporalExtent1_End))</f>
        <v>2018-12-31</v>
      </c>
      <c r="Q5" s="250" t="str">
        <f>CLEAN(SUBSTITUTE(SUBSTITUTE(data_ext1_name,CHAR(13),""),CHAR(10),""))</f>
        <v>Lachaux</v>
      </c>
      <c r="R5" s="250" t="str">
        <f>IF(OR(ISBLANK(data_ext1_w),ISBLANK(data_ext1_e),ISBLANK(data_ext1_n),ISBLANK(data_ext1_s)),"","POLYGON(("&amp;data_ext1_w&amp;" "&amp;data_ext1_s&amp;","&amp;data_ext1_w&amp;" "&amp;data_ext1_n&amp;","&amp;data_ext1_e&amp;" "&amp;data_ext1_n&amp;","&amp;data_ext1_e&amp;" "&amp;data_ext1_s&amp;","&amp;data_ext1_w&amp;" "&amp;data_ext1_s&amp;"))")</f>
        <v>POLYGON((7.69 48.49,7.69 48.65,7.84 48.65,7.84 48.49,7.69 48.49))</v>
      </c>
      <c r="S5" s="250">
        <f>Data_ReferenceSystem1</f>
        <v>4326</v>
      </c>
      <c r="T5" s="250" t="str">
        <f>IF(NOT(ISBLANK(Data_TopicCategory1)),Data_TopicCategory1&amp;IF(AND(ISBLANK(Data_TopicCategory2),ISBLANK(Data_TopicCategory3), ISBLANK(Data_TopicCategory4)),"",","),"")&amp;IF(NOT(ISBLANK(Data_TopicCategory2)),Data_TopicCategory2&amp;IF(AND(ISBLANK(Data_TopicCategory3), ISBLANK(Data_TopicCategory4)),"",","),"")&amp;IF(NOT(ISBLANK(Data_TopicCategory3)),Data_TopicCategory3&amp;IF(ISBLANK(Data_TopicCategory4),"",","),"") &amp;IF(NOT(ISBLANK(Data_TopicCategory4)),Data_TopicCategory4,"")</f>
        <v>environment,boundaries</v>
      </c>
      <c r="U5" s="250" t="str">
        <f>CLEAN(
IF(ISBLANK(Data_InspireKeyword1), "", Data_InspireKeyword1&amp;"---"&amp;Data_InspireKeywordURL1&amp;IF(AND(ISBLANK(Data_InspireKeyword2),ISBLANK(Data_InspireKeyword3), ISBLANK(Data_InspireKeyword4)),"",",") )&amp;
IF(ISBLANK(Data_InspireKeyword2), "", Data_InspireKeyword2&amp;"---"&amp;Data_InspireKeywordURL2&amp;IF(AND(ISBLANK(Data_InspireKeyword3), ISBLANK(Data_InspireKeyword4)),"",",") )&amp;
IF(ISBLANK(Data_InspireKeyword3), "", Data_InspireKeyword3&amp;"---"&amp;Data_InspireKeywordURL3&amp;IF(ISBLANK(Data_InspireKeyword4),"",",") )&amp;
IF(ISBLANK(Data_InspireKeyword4), "", Data_InspireKeyword4&amp;"---"&amp;Data_InspireKeywordURL4 ))</f>
        <v>Ressources minérales---http://inspire.ec.europa.eu/theme/mr,Dénominations géographiques---http://inspire.ec.europa.eu/theme/mr,Référentiels de coordonnées---http://inspire.ec.europa.eu/theme/mr,Réseaux de transport---http://inspire.ec.europa.eu/theme/mr</v>
      </c>
      <c r="V5" s="250" t="str">
        <f>CLEAN(IF(AND(data_keyword1_thesaurusname="GEMET",ISBLANK(data_keyword1)=FALSE),data_keyword1&amp;"---"&amp;data_keyword_url1 &amp;IF(ISERROR(SEARCH("GEMET",data_keyword2_thesaurusname&amp;data_keyword3_thesaurusname&amp;data_keyword4_thesaurusname&amp;data_keyword5_thesaurusname&amp;data_keyword6_thesaurusname&amp;data_keyword7_thesaurusname&amp;data_keyword8_thesaurusname&amp;data_keyword9_thesaurusname&amp;data_keyword10_thesaurusname)),"",","),"")&amp;IF(AND(data_keyword2_thesaurusname="GEMET",ISBLANK(data_keyword2)=FALSE),data_keyword2&amp;"---"&amp;data_keyword_url2 &amp;IF(ISERROR(SEARCH("GEMET",data_keyword3_thesaurusname&amp;data_keyword4_thesaurusname&amp;data_keyword5_thesaurusname&amp;data_keyword6_thesaurusname&amp;data_keyword7_thesaurusname&amp;data_keyword8_thesaurusname&amp;data_keyword9_thesaurusname&amp;data_keyword10_thesaurusname)),"",","),"")&amp;IF(AND(data_keyword3_thesaurusname="GEMET",ISBLANK(data_keyword3)=FALSE),data_keyword3&amp;"---"&amp;data_keyword_url3 &amp;IF(ISERROR(SEARCH("GEMET",data_keyword4_thesaurusname&amp;data_keyword5_thesaurusname&amp;data_keyword6_thesaurusname&amp;data_keyword7_thesaurusname&amp;data_keyword8_thesaurusname&amp;data_keyword9_thesaurusname&amp;data_keyword10_thesaurusname)),"",","),"")&amp;IF(AND(data_keyword4_thesaurusname="GEMET",ISBLANK(data_keyword4)=FALSE),data_keyword4&amp;"---"&amp;data_keyword_url4 &amp;IF(ISERROR(SEARCH("GEMET",data_keyword5_thesaurusname&amp;data_keyword6_thesaurusname&amp;data_keyword7_thesaurusname&amp;data_keyword8_thesaurusname&amp;data_keyword9_thesaurusname&amp;data_keyword10_thesaurusname)),"",","),"")&amp;IF(AND(data_keyword5_thesaurusname="GEMET",ISBLANK(data_keyword5)=FALSE),data_keyword5&amp;"---"&amp;data_keyword_url5 &amp;IF(ISERROR(SEARCH("GEMET",data_keyword6_thesaurusname&amp;data_keyword7_thesaurusname&amp;data_keyword8_thesaurusname&amp;data_keyword9_thesaurusname&amp;data_keyword10_thesaurusname)),"",","),"")&amp;IF(AND(data_keyword6_thesaurusname="GEMET",ISBLANK(data_keyword6)=FALSE),data_keyword6&amp;"---"&amp;data_keyword_url6 &amp;IF(ISERROR(SEARCH("GEMET",data_keyword7_thesaurusname&amp;data_keyword8_thesaurusname&amp;data_keyword9_thesaurusname&amp;data_keyword10_thesaurusname)),"",","),"")&amp;IF(AND(data_keyword7_thesaurusname="GEMET",ISBLANK(data_keyword7)=FALSE),data_keyword7&amp;"---"&amp;data_keyword_url7 &amp;IF(ISERROR(SEARCH("GEMET",data_keyword8_thesaurusname&amp;data_keyword9_thesaurusname&amp;data_keyword10_thesaurusname)),"",","),"")&amp;IF(AND(data_keyword8_thesaurusname="GEMET",ISBLANK(data_keyword8)=FALSE),data_keyword8&amp;"---"&amp;data_keyword_url8 &amp;IF(ISERROR(SEARCH("GEMET",data_keyword9_thesaurusname&amp;data_keyword10_thesaurusname)),"",","),"")&amp;IF(AND(data_keyword9_thesaurusname="GEMET",ISBLANK(data_keyword9)=FALSE),data_keyword9&amp;"---"&amp;data_keyword_url9 &amp;IF(ISERROR(SEARCH("GEMET",data_keyword10_thesaurusname)),"",","),"")&amp;IF(AND(data_keyword10_thesaurusname="GEMET",ISBLANK(data_keyword10)=FALSE),data_keyword10&amp;"---"&amp;data_keyword_url10,""))</f>
        <v>rayonnement gamma---https://www.eionet.europa.eu/gemet/fr/concept/3554,industrie minérale---https://www.eionet.europa.eu/gemet/fr/concept/5268,sol contaminé---https://www.eionet.europa.eu/gemet/fr/concept/1751</v>
      </c>
      <c r="W5" s="250" t="str">
        <f>CLEAN(IF(AND(data_keyword1_thesaurusname&lt;&gt;"GEMET",AND(ISBLANK(data_keyword1_thesaurusname)=FALSE,ISBLANK(data_keyword1)=FALSE)),data_keyword1&amp;"---"&amp;data_keyword_url1&amp;IF(LEN(SUBSTITUTE(data_keyword2_thesaurusname&amp;data_keyword3_thesaurusname&amp;data_keyword4_thesaurusname&amp;data_keyword5_thesaurusname&amp;data_keyword6_thesaurusname&amp;data_keyword7_thesaurusname&amp;data_keyword8_thesaurusname&amp;data_keyword9_thesaurusname&amp;data_keyword10_thesaurusname,"GEMET",""))=0,"",","),"")&amp; IF(AND(data_keyword2_thesaurusname&lt;&gt;"GEMET",AND(ISBLANK(data_keyword2_thesaurusname)=FALSE,ISBLANK(data_keyword2)=FALSE)),data_keyword2&amp;"---"&amp;data_keyword_url2&amp;IF(LEN(SUBSTITUTE(data_keyword3_thesaurusname&amp;data_keyword4_thesaurusname&amp;data_keyword5_thesaurusname&amp;data_keyword6_thesaurusname&amp;data_keyword7_thesaurusname&amp;data_keyword8_thesaurusname&amp;data_keyword9_thesaurusname&amp;data_keyword10_thesaurusname,"GEMET",""))=0,"",","),"")&amp; IF(AND(data_keyword3_thesaurusname&lt;&gt;"GEMET",AND(ISBLANK(data_keyword3_thesaurusname)=FALSE,ISBLANK(data_keyword3)=FALSE)),data_keyword3&amp;"---"&amp;data_keyword_url3&amp;IF(LEN(SUBSTITUTE(data_keyword4_thesaurusname&amp;data_keyword5_thesaurusname&amp;data_keyword6_thesaurusname&amp;data_keyword7_thesaurusname&amp;data_keyword8_thesaurusname&amp;data_keyword9_thesaurusname&amp;data_keyword10_thesaurusname,"GEMET",""))=0,"",","),"")&amp; IF(AND(data_keyword4_thesaurusname&lt;&gt;"GEMET",AND(ISBLANK(data_keyword4_thesaurusname)=FALSE,ISBLANK(data_keyword4)=FALSE)),data_keyword4&amp;"---"&amp;data_keyword_url4&amp;IF(LEN(SUBSTITUTE(data_keyword5_thesaurusname&amp;data_keyword6_thesaurusname&amp;data_keyword7_thesaurusname&amp;data_keyword8_thesaurusname&amp;data_keyword9_thesaurusname&amp;data_keyword10_thesaurusname,"GEMET",""))=0,"",","),"")&amp; IF(AND(data_keyword5_thesaurusname&lt;&gt;"GEMET",AND(ISBLANK(data_keyword5_thesaurusname)=FALSE,ISBLANK(data_keyword5)=FALSE)),data_keyword5&amp;"---"&amp;data_keyword_url5&amp;IF(LEN(SUBSTITUTE(data_keyword6_thesaurusname&amp;data_keyword7_thesaurusname&amp;data_keyword8_thesaurusname&amp;data_keyword9_thesaurusname&amp;data_keyword10_thesaurusname,"GEMET",""))=0,"",","),"")&amp; IF(AND(data_keyword6_thesaurusname&lt;&gt;"GEMET",AND(ISBLANK(data_keyword6_thesaurusname)=FALSE,ISBLANK(data_keyword6)=FALSE)),data_keyword6&amp;"---"&amp;data_keyword_url6&amp;IF(LEN(SUBSTITUTE(data_keyword7_thesaurusname&amp;data_keyword8_thesaurusname&amp;data_keyword9_thesaurusname&amp;data_keyword10_thesaurusname,"GEMET",""))=0,"",","),"")&amp; IF(AND(data_keyword7_thesaurusname&lt;&gt;"GEMET",AND(ISBLANK(data_keyword7_thesaurusname)=FALSE,ISBLANK(data_keyword7)=FALSE)),data_keyword7&amp;"---"&amp;data_keyword_url7&amp;IF(LEN(SUBSTITUTE(data_keyword8_thesaurusname&amp;data_keyword9_thesaurusname&amp;data_keyword10_thesaurusname,"GEMET",""))=0,"",","),"")&amp; IF(AND(data_keyword8_thesaurusname&lt;&gt;"GEMET",AND(ISBLANK(data_keyword8_thesaurusname)=FALSE,ISBLANK(data_keyword8)=FALSE)),data_keyword8&amp;"---"&amp;data_keyword_url8 &amp;IF(LEN(SUBSTITUTE(data_keyword9_thesaurusname&amp;data_keyword10_thesaurusname,"GEMET",""))=0,"",","),"")&amp; IF(AND(data_keyword9_thesaurusname&lt;&gt;"GEMET",AND(ISBLANK(data_keyword9_thesaurusname)=FALSE,ISBLANK(data_keyword9)=FALSE)),data_keyword9&amp;"---"&amp;data_keyword_url9 &amp;IF(LEN(SUBSTITUTE(data_keyword10_thesaurusname,"GEMET",""))=0,"",","),"")&amp; IF(AND(data_keyword10_thesaurusname&lt;&gt;"GEMET",AND(ISBLANK(data_keyword10_thesaurusname)=FALSE,ISBLANK(data_keyword10)=FALSE)),data_keyword10&amp;"---"&amp;data_keyword_url10,""))</f>
        <v>rayonnement---http://vocabs.lter-europe.net/EnvThes/67</v>
      </c>
      <c r="X5" s="250" t="str">
        <f>IF(AND(md_cnt1_role&lt;&gt;""),md_cnt1_role&amp;"="&amp;md_cnt1_email&amp;IF(AND(ISBLANK(md_cnt2_role),ISBLANK(md_cnt3_role),ISBLANK(md_cnt4_role),ISBLANK(md_cnt5_role)),"",","),"")&amp;IF(AND(md_cnt2_role&lt;&gt;""),md_cnt2_role&amp;"="&amp;md_cnt2_email&amp;IF(AND(ISBLANK(md_cnt3_role),ISBLANK(md_cnt4_role),ISBLANK(md_cnt5_role)),"",","),"")&amp;IF(AND(md_cnt3_role&lt;&gt;""),md_cnt3_role&amp;"="&amp;md_cnt3_email&amp;IF(AND(ISBLANK(md_cnt4_role),ISBLANK(md_cnt5_role)),"",","),"")&amp;IF(AND(md_cnt4_role&lt;&gt;""),md_cnt4_role&amp;"="&amp;md_cnt4_email&amp;IF(AND(ISBLANK(md_cnt5_role)),"",","),"")&amp;IF(AND(md_cnt5_role&lt;&gt;""),md_cnt5_role&amp;"="&amp;md_cnt5_email,"")</f>
        <v>author=michel@changeme.ceba,principalInvestigator=patrick@changeme.ceba,pointOfContact=david@changeme.ceba,author=celine@changeme.ceba</v>
      </c>
      <c r="Y5" s="250" t="str">
        <f>CLEAN(SUBSTITUTE(SUBSTITUTE(LI_Statement,CHAR(13),""),CHAR(10),""))</f>
        <v>Les mesures sur les eaux sont données en ppt (converti en Bq/l) pour le Ra226, le Th232  et l'U238. Le Po210 est directement en Bq/l.  Les eaux ont été filtrée à 0,45µm et acidifiée par HNO3 0,65%. Le Th232 et l'U238 sont  mesurés en ICP-MS Quad, le Ra226 par ICP-MS HR et le Po210 en spectrométrie alpha.</v>
      </c>
      <c r="Z5" s="250" t="str">
        <f>CLEAN(SUBSTITUTE(SUBSTITUTE(Data_UseLimitation1,CHAR(13),""),CHAR(10),""))</f>
        <v>Creative Commons Attribution-ShareAlike 4.0 International 4.0 License (CC BY SA 4.0, https://creativecommons.org/licenses/by-sa/4.0/).</v>
      </c>
      <c r="AA5" s="250" t="str">
        <f>IF(AND(ISBLANK(Data_Linkage1_url), ISBLANK(Data_Linkage2_url), ISBLANK(Data_Linkage3_url)),"aucune",IF(ISBLANK(Data_Linkage1_url)=FALSE,Data_Linkage1_url&amp;IF(AND(ISBLANK(Data_Linkage2_url),ISBLANK(Data_Linkage3_url)),"",","),"")&amp;IF(ISBLANK(Data_Linkage2_url)=FALSE,Data_Linkage2_url&amp;IF(ISBLANK(Data_Linkage3_url),"",","),"")&amp;IF(ISBLANK(Data_Linkage3_url)=FALSE,Data_Linkage3_url,""))</f>
        <v>https://drive.uca.fr</v>
      </c>
      <c r="AB5" s="250" t="str">
        <f>IF(ISBLANK(data_browsegraphic1_filename),"",data_browsegraphic1_filename)</f>
        <v>http://ceba.uca.fr/thumnail_resource.gif</v>
      </c>
    </row>
  </sheetData>
  <sheetProtection algorithmName="SHA-512" hashValue="Z2Owd+URAzQygpAr7bW6w9szs+0x800i3SkKSD3EoXMy5txo24qJi3Ob/7XL9Xzy7Bn4sXjizF5P1pS9WYuOlw==" saltValue="hvq9/Wtk4pyf3WRaNnQwRw==" spinCount="100000" sheet="1" objects="1" scenarios="1"/>
  <phoneticPr fontId="3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BCB0E-5D92-3643-BAE5-172EF272D9A0}">
  <dimension ref="A1:N6"/>
  <sheetViews>
    <sheetView zoomScale="115" zoomScaleNormal="115" workbookViewId="0">
      <selection activeCell="B5" sqref="B5"/>
    </sheetView>
  </sheetViews>
  <sheetFormatPr baseColWidth="10" defaultRowHeight="12.75"/>
  <cols>
    <col min="1" max="1" width="25.42578125" bestFit="1" customWidth="1"/>
    <col min="2" max="2" width="71.42578125" bestFit="1" customWidth="1"/>
    <col min="3" max="3" width="16.7109375" bestFit="1" customWidth="1"/>
    <col min="4" max="4" width="10" bestFit="1" customWidth="1"/>
    <col min="5" max="5" width="8.42578125" bestFit="1" customWidth="1"/>
    <col min="6" max="6" width="15.140625" bestFit="1" customWidth="1"/>
    <col min="7" max="7" width="6.85546875" bestFit="1" customWidth="1"/>
    <col min="8" max="8" width="16" bestFit="1" customWidth="1"/>
    <col min="9" max="9" width="9.85546875" bestFit="1" customWidth="1"/>
    <col min="10" max="10" width="7.140625" bestFit="1" customWidth="1"/>
    <col min="11" max="11" width="16.85546875" bestFit="1" customWidth="1"/>
    <col min="12" max="12" width="13.140625" bestFit="1" customWidth="1"/>
    <col min="13" max="13" width="23.140625" bestFit="1" customWidth="1"/>
    <col min="14" max="14" width="59.28515625" bestFit="1" customWidth="1"/>
  </cols>
  <sheetData>
    <row r="1" spans="1:14" ht="15">
      <c r="A1" s="266" t="s">
        <v>945</v>
      </c>
      <c r="B1" s="266" t="s">
        <v>946</v>
      </c>
      <c r="C1" s="266" t="s">
        <v>947</v>
      </c>
      <c r="D1" s="266" t="s">
        <v>948</v>
      </c>
      <c r="E1" s="266" t="s">
        <v>949</v>
      </c>
      <c r="F1" s="266" t="s">
        <v>950</v>
      </c>
      <c r="G1" s="266" t="s">
        <v>951</v>
      </c>
      <c r="H1" s="266" t="s">
        <v>952</v>
      </c>
      <c r="I1" s="266" t="s">
        <v>953</v>
      </c>
      <c r="J1" s="266" t="s">
        <v>954</v>
      </c>
      <c r="K1" s="266" t="s">
        <v>955</v>
      </c>
      <c r="L1" s="266" t="s">
        <v>956</v>
      </c>
      <c r="M1" s="266" t="s">
        <v>957</v>
      </c>
      <c r="N1" s="266" t="s">
        <v>958</v>
      </c>
    </row>
    <row r="2" spans="1:14">
      <c r="A2" t="str">
        <f>IF(ISBLANK(md_cnt1_email),,md_cnt1_email)</f>
        <v>michel@changeme.ceba</v>
      </c>
      <c r="B2" t="str">
        <f>IF(ISBLANK(md_cnt1_org),"-",md_cnt1_org)</f>
        <v>Université de NICE</v>
      </c>
      <c r="C2" t="str">
        <f>IF(ISBLANK(md_cnt1_fct),"-",md_cnt1_fct)</f>
        <v>Researcher</v>
      </c>
      <c r="D2" t="str">
        <f>IF(ISBLANK(md_cnt1_name),"-",md_cnt1_name)</f>
        <v>MICHEL</v>
      </c>
      <c r="E2" t="str">
        <f>IF(ISBLANK(md_cnt1_surname),"-",md_cnt1_surname)</f>
        <v>Hervé</v>
      </c>
      <c r="F2" t="str">
        <f>IF(ISBLANK(md_cnt1_address),"-",md_cnt1_address)</f>
        <v>adresse de michel</v>
      </c>
      <c r="G2" t="str">
        <f>IF(ISBLANK(md_cnt1_city),"-",md_cnt1_city)</f>
        <v>NICE</v>
      </c>
      <c r="H2" t="str">
        <f>IF(ISBLANK(md_cnt1_email),"-","-")</f>
        <v>-</v>
      </c>
      <c r="I2">
        <f>IF(ISBLANK(md_cnt1_cp),"-",md_cnt1_cp)</f>
        <v>6000</v>
      </c>
      <c r="J2" t="str">
        <f>IF(ISBLANK(md_cnt1_country),"-",md_cnt1_country)</f>
        <v>France</v>
      </c>
      <c r="K2" t="str">
        <f>IF(ISBLANK(md_cnt1_tel),"-",md_cnt1_tel)</f>
        <v>00 00 00 00 00</v>
      </c>
      <c r="L2" t="str">
        <f>IF(ISBLANK(md_cnt1_email),"-",IF(ISBLANK(md_cnt1_fax),"-",md_cnt1_fax))</f>
        <v>00 00 00 00 01</v>
      </c>
      <c r="M2" t="str">
        <f>IF(AND(ISBLANK(md_cnt1_isoonlineresource),ISBLANK(md_cnt1_email)=FALSE),"Aucune",IF(AND(ISBLANK(md_cnt1_isoonlineresource)=FALSE,ISBLANK(md_cnt1_email)=FALSE),"Web page",IF(ISBLANK(md_cnt1_email),"-","Aucune")))</f>
        <v>Web page</v>
      </c>
      <c r="N2" t="str">
        <f>IF(ISBLANK(md_cnt1_email),"-",IF(ISBLANK(md_cnt1_isoonlineresource),"-",md_cnt1_isoonlineresource))</f>
        <v>http://sites.unice.fr/site/ffontaine/icn/cms/spip/spip.php?article347&amp;lang=fr</v>
      </c>
    </row>
    <row r="3" spans="1:14">
      <c r="A3" t="str">
        <f>IF(ISBLANK(md_cnt2_email),,md_cnt2_email)</f>
        <v>patrick@changeme.ceba</v>
      </c>
      <c r="B3" t="str">
        <f>IF(ISBLANK(md_cnt2_org),"-",md_cnt2_org)</f>
        <v>U.M.R 6533 LPC, Université Clermont Auvergne</v>
      </c>
      <c r="C3" t="str">
        <f>IF(ISBLANK(md_cnt2_fct),"-",md_cnt2_fct)</f>
        <v>Researcher</v>
      </c>
      <c r="D3" t="str">
        <f>IF(ISBLANK(md_cnt2_name),"-",md_cnt2_name)</f>
        <v>CHARDON</v>
      </c>
      <c r="E3" t="str">
        <f>IF(ISBLANK(md_cnt2_surname),"-",md_cnt2_surname)</f>
        <v>Patrick</v>
      </c>
      <c r="F3" t="str">
        <f>IF(ISBLANK(md_cnt2_address),"-",md_cnt2_address)</f>
        <v>Campus Universitaire des Cézeaux - 4 Avenue Blaise Pascal -  TSA 60026 - CS 60026</v>
      </c>
      <c r="G3" t="str">
        <f>IF(ISBLANK(md_cnt2_city),"-",md_cnt2_city)</f>
        <v>Aubière</v>
      </c>
      <c r="H3" t="str">
        <f>IF(ISBLANK(md_cnt2_email),"-","-")</f>
        <v>-</v>
      </c>
      <c r="I3">
        <f>IF(ISBLANK(md_cnt2_cp),"-",md_cnt2_cp)</f>
        <v>63178</v>
      </c>
      <c r="J3" t="str">
        <f>IF(ISBLANK(md_cnt2_country),"-",md_cnt2_country)</f>
        <v>-</v>
      </c>
      <c r="K3" t="str">
        <f>IF(ISBLANK(md_cnt2_tel),"-",md_cnt2_tel)</f>
        <v>-</v>
      </c>
      <c r="L3" t="str">
        <f>IF(ISBLANK(md_cnt2_email),"-",IF(ISBLANK(md_cnt2_fax),"-",md_cnt2_fax))</f>
        <v>-</v>
      </c>
      <c r="M3" t="str">
        <f>IF(AND(ISBLANK(md_cnt2_isoonlineresource),ISBLANK(md_cnt2_email)=FALSE),"Aucune",IF(AND(ISBLANK(md_cnt2_isoonlineresource)=FALSE,ISBLANK(md_cnt2_email)=FALSE),"Web page",IF(ISBLANK(md_cnt2_email),"-","Aucune")))</f>
        <v>Aucune</v>
      </c>
      <c r="N3" t="str">
        <f>IF(ISBLANK(md_cnt2_email),"-",IF(ISBLANK(md_cnt2_isoonlineresource),"-",md_cnt2_isoonlineresource))</f>
        <v>-</v>
      </c>
    </row>
    <row r="4" spans="1:14">
      <c r="A4" t="str">
        <f>IF(ISBLANK(md_cnt3_email),,md_cnt3_email)</f>
        <v>david@changeme.ceba</v>
      </c>
      <c r="B4" t="str">
        <f>IF(ISBLANK(md_cnt3_org),"-",md_cnt3_org)</f>
        <v>U.M.R 6533 LPC, Université Clermont Auvergne</v>
      </c>
      <c r="C4" t="str">
        <f>IF(ISBLANK(md_cnt3_fct),"-",md_cnt3_fct)</f>
        <v>Associate Professor</v>
      </c>
      <c r="D4" t="str">
        <f>IF(ISBLANK(md_cnt3_name),"-",md_cnt3_name)</f>
        <v>SARRAMIA</v>
      </c>
      <c r="E4" t="str">
        <f>IF(ISBLANK(md_cnt3_surname),"-",md_cnt3_surname)</f>
        <v>David</v>
      </c>
      <c r="F4" t="str">
        <f>IF(ISBLANK(md_cnt3_address),"-",md_cnt3_address)</f>
        <v>Campus Universitaire des Cézeaux - 4 Avenue Blaise Pascal -  TSA 60026 - CS 60026</v>
      </c>
      <c r="G4" t="str">
        <f>IF(ISBLANK(md_cnt3_city),"-",md_cnt3_city)</f>
        <v>Aubière</v>
      </c>
      <c r="H4" t="str">
        <f>IF(ISBLANK(md_cnt3_email),"-","-")</f>
        <v>-</v>
      </c>
      <c r="I4">
        <f>IF(ISBLANK(md_cnt3_cp),"-",md_cnt3_cp)</f>
        <v>63178</v>
      </c>
      <c r="J4" t="str">
        <f>IF(ISBLANK(md_cnt3_country),"-",md_cnt3_country)</f>
        <v>-</v>
      </c>
      <c r="K4" t="str">
        <f>IF(ISBLANK(md_cnt3_tel),"-",md_cnt3_tel)</f>
        <v>-</v>
      </c>
      <c r="L4" t="str">
        <f>IF(ISBLANK(md_cnt3_email),"-",IF(ISBLANK(md_cnt3_fax),"-",md_cnt3_fax))</f>
        <v>-</v>
      </c>
      <c r="M4" t="str">
        <f>IF(AND(ISBLANK(md_cnt3_isoonlineresource),ISBLANK(md_cnt3_email)=FALSE),"Aucune",IF(AND(ISBLANK(md_cnt3_isoonlineresource)=FALSE,ISBLANK(md_cnt3_email)=FALSE),"Web page",IF(ISBLANK(md_cnt3_email),"-","Aucune")))</f>
        <v>Aucune</v>
      </c>
      <c r="N4" t="str">
        <f>IF(ISBLANK(md_cnt3_email),"-",IF(ISBLANK(md_cnt3_isoonlineresource),"-",md_cnt3_isoonlineresource))</f>
        <v>-</v>
      </c>
    </row>
    <row r="5" spans="1:14">
      <c r="A5" t="str">
        <f>IF(ISBLANK(md_cnt4_email),,md_cnt4_email)</f>
        <v>celine@changeme.ceba</v>
      </c>
      <c r="B5" t="str">
        <f>IF(ISBLANK(md_cnt4_org),"-",md_cnt4_org)</f>
        <v>Subatech - UMR 6457 - Laboratoire de physique subatomique et des technologies associées</v>
      </c>
      <c r="C5" t="str">
        <f>IF(ISBLANK(md_cnt4_fct),"-",md_cnt4_fct)</f>
        <v>Researcher</v>
      </c>
      <c r="D5" t="str">
        <f>IF(ISBLANK(md_cnt4_name),"-",md_cnt4_name)</f>
        <v>BAILLY</v>
      </c>
      <c r="E5" t="str">
        <f>IF(ISBLANK(md_cnt4_surname),"-",md_cnt4_surname)</f>
        <v>Céline</v>
      </c>
      <c r="F5" t="str">
        <f>IF(ISBLANK(md_cnt4_address),"-",md_cnt4_address)</f>
        <v>4 rue Alfred Kastler - La Chantrerie - BP 20722 44307 Nantes cedex 3 France</v>
      </c>
      <c r="G5" t="str">
        <f>IF(ISBLANK(md_cnt4_city),"-",md_cnt4_city)</f>
        <v>Nantes</v>
      </c>
      <c r="H5" t="str">
        <f>IF(ISBLANK(md_cnt4_email),"-","-")</f>
        <v>-</v>
      </c>
      <c r="I5">
        <f>IF(ISBLANK(md_cnt4_cp),"-",md_cnt4_cp)</f>
        <v>44307</v>
      </c>
      <c r="J5" t="str">
        <f>IF(ISBLANK(md_cnt4_country),"-",md_cnt4_country)</f>
        <v>-</v>
      </c>
      <c r="K5" t="str">
        <f>IF(ISBLANK(md_cnt4_tel),"-",md_cnt4_tel)</f>
        <v>-</v>
      </c>
      <c r="L5" t="str">
        <f>IF(ISBLANK(md_cnt4_email),"-",IF(ISBLANK(md_cnt4_fax),"-",md_cnt4_fax))</f>
        <v>-</v>
      </c>
      <c r="M5" t="str">
        <f>IF(AND(ISBLANK(md_cnt4_isoonlineresource),ISBLANK(md_cnt4_email)=FALSE),"Aucune",IF(AND(ISBLANK(md_cnt4_isoonlineresource)=FALSE,ISBLANK(md_cnt4_email)=FALSE),"Web page",IF(ISBLANK(md_cnt4_email),"-","Aucune")))</f>
        <v>Aucune</v>
      </c>
      <c r="N5" t="str">
        <f>IF(ISBLANK(md_cnt4_email),"-",IF(ISBLANK(md_cnt4_isoonlineresource),"-",md_cnt4_isoonlineresource))</f>
        <v>-</v>
      </c>
    </row>
    <row r="6" spans="1:14">
      <c r="A6">
        <f>IF(ISBLANK(md_cnt5_email),,md_cnt5_email)</f>
        <v>0</v>
      </c>
      <c r="B6" t="str">
        <f>IF(ISBLANK(md_cnt5_org),"-",md_cnt5_org)</f>
        <v>-</v>
      </c>
      <c r="C6" t="str">
        <f>IF(ISBLANK(md_cnt5_fct),"-",md_cnt5_fct)</f>
        <v>-</v>
      </c>
      <c r="D6" t="str">
        <f>IF(ISBLANK(md_cnt5_name),"-",md_cnt5_name)</f>
        <v>-</v>
      </c>
      <c r="E6" t="str">
        <f>IF(ISBLANK(md_cnt5_surname),"-",md_cnt5_surname)</f>
        <v>-</v>
      </c>
      <c r="F6" t="str">
        <f>IF(ISBLANK(md_cnt5_address),"-",md_cnt5_address)</f>
        <v>-</v>
      </c>
      <c r="G6" t="str">
        <f>IF(ISBLANK(md_cnt5_city),"-",md_cnt5_city)</f>
        <v>-</v>
      </c>
      <c r="H6" t="str">
        <f>IF(ISBLANK(md_cnt5_email),"-","-")</f>
        <v>-</v>
      </c>
      <c r="I6" t="str">
        <f>IF(ISBLANK(md_cnt5_cp),"-",md_cnt5_cp)</f>
        <v>-</v>
      </c>
      <c r="J6" t="str">
        <f>IF(ISBLANK(md_cnt5_country),"-",md_cnt5_country)</f>
        <v>-</v>
      </c>
      <c r="K6" t="str">
        <f>IF(ISBLANK(md_cnt5_tel),"-",md_cnt5_tel)</f>
        <v>-</v>
      </c>
      <c r="L6" t="str">
        <f>IF(ISBLANK(md_cnt5_email),"-",IF(ISBLANK(md_cnt5_fax),"-",md_cnt5_fax))</f>
        <v>-</v>
      </c>
      <c r="M6" t="str">
        <f>IF(AND(ISBLANK(md_cnt5_isoonlineresource),ISBLANK(md_cnt5_email)=FALSE),"Aucune",IF(AND(ISBLANK(md_cnt5_isoonlineresource)=FALSE,ISBLANK(md_cnt5_email)=FALSE),"Web page",IF(ISBLANK(md_cnt5_email),"-","Aucune")))</f>
        <v>-</v>
      </c>
      <c r="N6" t="str">
        <f>IF(ISBLANK(md_cnt5_email),"-",IF(ISBLANK(md_cnt5_isoonlineresource),"-",md_cnt5_isoonlineresource))</f>
        <v>-</v>
      </c>
    </row>
  </sheetData>
  <sheetProtection algorithmName="SHA-512" hashValue="a/sfAlqRGbJzU5fVgh+m1uq9/8XsqBNi3lE0e69gX9WM+1D9RiVCVUdUXDe4PHCFw6d0FWUdUoorAcJU9pSZuA==" saltValue="01UQUnKROPJUJwr/YxUPU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tabColor theme="6"/>
    <pageSetUpPr fitToPage="1"/>
  </sheetPr>
  <dimension ref="A1:HL181"/>
  <sheetViews>
    <sheetView showGridLines="0" tabSelected="1" zoomScale="140" zoomScaleNormal="140" zoomScaleSheetLayoutView="100" workbookViewId="0">
      <selection activeCell="M7" sqref="M7:AG7"/>
    </sheetView>
  </sheetViews>
  <sheetFormatPr baseColWidth="10" defaultColWidth="2.42578125" defaultRowHeight="12.75"/>
  <cols>
    <col min="1" max="34" width="3.28515625" style="59" customWidth="1"/>
    <col min="35" max="35" width="3" style="59" customWidth="1"/>
    <col min="36" max="40" width="3.28515625" style="59" customWidth="1"/>
    <col min="41" max="41" width="3" style="59" customWidth="1"/>
    <col min="42" max="55" width="3.28515625" style="59" customWidth="1"/>
    <col min="56" max="56" width="7.42578125" style="72" customWidth="1"/>
    <col min="57" max="57" width="2.42578125" style="56" customWidth="1"/>
    <col min="58" max="58" width="5.7109375" style="60" customWidth="1"/>
    <col min="59" max="59" width="2.42578125" style="60" customWidth="1"/>
    <col min="60" max="65" width="2.42578125" style="59" customWidth="1"/>
    <col min="66" max="66" width="5.7109375" style="59" customWidth="1"/>
    <col min="67" max="72" width="2.42578125" style="59" customWidth="1"/>
    <col min="73" max="78" width="2.42578125" style="59"/>
    <col min="79" max="79" width="2.42578125" style="59" customWidth="1"/>
    <col min="80" max="16384" width="2.42578125" style="59"/>
  </cols>
  <sheetData>
    <row r="1" spans="1:63" s="54" customFormat="1" ht="13.5" thickBot="1">
      <c r="A1" s="50"/>
      <c r="B1" s="361"/>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c r="AS1" s="361"/>
      <c r="AT1" s="361"/>
      <c r="AU1" s="361"/>
      <c r="AV1" s="361"/>
      <c r="AW1" s="361"/>
      <c r="AX1" s="361"/>
      <c r="AY1" s="361"/>
      <c r="AZ1" s="361"/>
      <c r="BA1" s="361"/>
      <c r="BB1" s="361"/>
      <c r="BC1" s="50"/>
      <c r="BD1" s="51"/>
      <c r="BE1" s="52"/>
      <c r="BF1" s="53"/>
      <c r="BG1" s="53"/>
    </row>
    <row r="2" spans="1:63" ht="54" customHeight="1" thickBot="1">
      <c r="A2" s="55"/>
      <c r="B2" s="362" t="s">
        <v>1037</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278" t="s">
        <v>988</v>
      </c>
      <c r="AJ2" s="276"/>
      <c r="AK2" s="275"/>
      <c r="AL2" s="276"/>
      <c r="AM2" s="276"/>
      <c r="AN2" s="276"/>
      <c r="AO2" s="276"/>
      <c r="AP2" s="276"/>
      <c r="AQ2" s="276"/>
      <c r="AR2" s="276"/>
      <c r="AS2" s="276"/>
      <c r="AT2" s="276"/>
      <c r="AU2" s="276"/>
      <c r="AV2" s="276"/>
      <c r="AW2" s="276"/>
      <c r="AX2" s="276"/>
      <c r="AY2" s="276"/>
      <c r="AZ2" s="276"/>
      <c r="BA2" s="276"/>
      <c r="BB2" s="277"/>
      <c r="BC2" s="55"/>
      <c r="BD2" s="51"/>
      <c r="BF2" s="57"/>
      <c r="BG2" s="57"/>
      <c r="BH2" s="58"/>
      <c r="BI2" s="58"/>
      <c r="BJ2" s="58"/>
      <c r="BK2" s="58"/>
    </row>
    <row r="3" spans="1:63" ht="13.5" thickBot="1">
      <c r="A3" s="55"/>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5"/>
      <c r="BD3" s="51"/>
      <c r="BF3" s="57"/>
      <c r="BG3" s="57"/>
      <c r="BH3" s="58"/>
      <c r="BI3" s="58"/>
      <c r="BJ3" s="58"/>
      <c r="BK3" s="58"/>
    </row>
    <row r="4" spans="1:63" ht="20.25">
      <c r="A4" s="55"/>
      <c r="B4" s="364" t="s">
        <v>0</v>
      </c>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5"/>
      <c r="AQ4" s="365"/>
      <c r="AR4" s="365"/>
      <c r="AS4" s="365"/>
      <c r="AT4" s="365"/>
      <c r="AU4" s="365"/>
      <c r="AV4" s="365"/>
      <c r="AW4" s="365"/>
      <c r="AX4" s="365"/>
      <c r="AY4" s="365"/>
      <c r="AZ4" s="365"/>
      <c r="BA4" s="365"/>
      <c r="BB4" s="365"/>
      <c r="BC4" s="55"/>
      <c r="BD4" s="51"/>
    </row>
    <row r="5" spans="1:63" ht="13.5" customHeight="1">
      <c r="A5" s="55"/>
      <c r="B5" s="61"/>
      <c r="C5" s="50"/>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3"/>
      <c r="BC5" s="55"/>
      <c r="BD5" s="51"/>
    </row>
    <row r="6" spans="1:63" s="65" customFormat="1" ht="5.0999999999999996" customHeight="1" thickBot="1">
      <c r="A6" s="64"/>
      <c r="B6" s="61"/>
      <c r="C6" s="50"/>
      <c r="D6" s="130"/>
      <c r="E6" s="131"/>
      <c r="F6" s="131"/>
      <c r="G6" s="131"/>
      <c r="H6" s="131"/>
      <c r="I6" s="131"/>
      <c r="J6" s="131"/>
      <c r="K6" s="131"/>
      <c r="L6" s="132"/>
      <c r="M6" s="132"/>
      <c r="N6" s="132"/>
      <c r="O6" s="132"/>
      <c r="P6" s="132"/>
      <c r="Q6" s="132"/>
      <c r="R6" s="132"/>
      <c r="S6" s="132"/>
      <c r="T6" s="132"/>
      <c r="U6" s="132"/>
      <c r="V6" s="132"/>
      <c r="W6" s="132"/>
      <c r="X6" s="132"/>
      <c r="Y6" s="132"/>
      <c r="Z6" s="132"/>
      <c r="AA6" s="132"/>
      <c r="AB6" s="132"/>
      <c r="AC6" s="132"/>
      <c r="AD6" s="132"/>
      <c r="AE6" s="132"/>
      <c r="AF6" s="132"/>
      <c r="AG6" s="132"/>
      <c r="AH6" s="133"/>
      <c r="AI6" s="372" t="s">
        <v>987</v>
      </c>
      <c r="AK6" s="139"/>
      <c r="AL6" s="131"/>
      <c r="AM6" s="131"/>
      <c r="AN6" s="131"/>
      <c r="AO6" s="131"/>
      <c r="AP6" s="131"/>
      <c r="AQ6" s="131"/>
      <c r="AR6" s="131"/>
      <c r="AS6" s="131"/>
      <c r="AT6" s="131"/>
      <c r="AU6" s="131"/>
      <c r="AV6" s="131"/>
      <c r="AW6" s="131"/>
      <c r="AX6" s="131"/>
      <c r="AY6" s="131"/>
      <c r="AZ6" s="140"/>
      <c r="BA6" s="372" t="s">
        <v>987</v>
      </c>
      <c r="BB6" s="63"/>
      <c r="BC6" s="55"/>
      <c r="BD6" s="51"/>
      <c r="BE6" s="66"/>
      <c r="BF6" s="67"/>
      <c r="BG6" s="67"/>
      <c r="BH6" s="68"/>
      <c r="BI6" s="68"/>
      <c r="BJ6" s="68"/>
      <c r="BK6" s="68"/>
    </row>
    <row r="7" spans="1:63" ht="13.5" customHeight="1" thickBot="1">
      <c r="A7" s="69"/>
      <c r="B7" s="61"/>
      <c r="C7" s="50"/>
      <c r="D7" s="134"/>
      <c r="E7" s="366" t="s">
        <v>1</v>
      </c>
      <c r="F7" s="367"/>
      <c r="G7" s="367"/>
      <c r="H7" s="367"/>
      <c r="I7" s="367"/>
      <c r="J7" s="367"/>
      <c r="K7" s="367"/>
      <c r="L7" s="368"/>
      <c r="M7" s="369" t="s">
        <v>1038</v>
      </c>
      <c r="N7" s="369"/>
      <c r="O7" s="369"/>
      <c r="P7" s="369"/>
      <c r="Q7" s="369"/>
      <c r="R7" s="369"/>
      <c r="S7" s="369"/>
      <c r="T7" s="369"/>
      <c r="U7" s="369"/>
      <c r="V7" s="369"/>
      <c r="W7" s="369"/>
      <c r="X7" s="369"/>
      <c r="Y7" s="369"/>
      <c r="Z7" s="369"/>
      <c r="AA7" s="369"/>
      <c r="AB7" s="369"/>
      <c r="AC7" s="369"/>
      <c r="AD7" s="369"/>
      <c r="AE7" s="369"/>
      <c r="AF7" s="369"/>
      <c r="AG7" s="369"/>
      <c r="AH7" s="129"/>
      <c r="AI7" s="373"/>
      <c r="AK7" s="134"/>
      <c r="AL7" s="366" t="s">
        <v>2</v>
      </c>
      <c r="AM7" s="367"/>
      <c r="AN7" s="367"/>
      <c r="AO7" s="367"/>
      <c r="AP7" s="367"/>
      <c r="AQ7" s="367"/>
      <c r="AR7" s="367"/>
      <c r="AS7" s="368"/>
      <c r="AT7" s="370">
        <f ca="1">TODAY()</f>
        <v>45931</v>
      </c>
      <c r="AU7" s="370"/>
      <c r="AV7" s="370"/>
      <c r="AW7" s="370"/>
      <c r="AX7" s="370"/>
      <c r="AY7" s="370"/>
      <c r="AZ7" s="129"/>
      <c r="BA7" s="373"/>
      <c r="BB7" s="71"/>
      <c r="BC7" s="55"/>
    </row>
    <row r="8" spans="1:63" s="65" customFormat="1" ht="5.0999999999999996" customHeight="1">
      <c r="A8" s="64"/>
      <c r="B8" s="61"/>
      <c r="C8" s="50"/>
      <c r="D8" s="135"/>
      <c r="E8" s="136"/>
      <c r="F8" s="136"/>
      <c r="G8" s="136"/>
      <c r="H8" s="136"/>
      <c r="I8" s="136"/>
      <c r="J8" s="136"/>
      <c r="K8" s="136"/>
      <c r="L8" s="137"/>
      <c r="M8" s="136"/>
      <c r="N8" s="136"/>
      <c r="O8" s="136"/>
      <c r="P8" s="136"/>
      <c r="Q8" s="136"/>
      <c r="R8" s="136"/>
      <c r="S8" s="136"/>
      <c r="T8" s="136"/>
      <c r="U8" s="136"/>
      <c r="V8" s="136"/>
      <c r="W8" s="136"/>
      <c r="X8" s="136"/>
      <c r="Y8" s="136"/>
      <c r="Z8" s="136"/>
      <c r="AA8" s="136"/>
      <c r="AB8" s="136"/>
      <c r="AC8" s="136"/>
      <c r="AD8" s="136"/>
      <c r="AE8" s="136"/>
      <c r="AF8" s="136"/>
      <c r="AG8" s="137"/>
      <c r="AH8" s="138"/>
      <c r="AI8" s="374"/>
      <c r="AK8" s="141"/>
      <c r="AL8" s="136"/>
      <c r="AM8" s="136"/>
      <c r="AN8" s="136"/>
      <c r="AO8" s="136"/>
      <c r="AP8" s="136"/>
      <c r="AQ8" s="136"/>
      <c r="AR8" s="136"/>
      <c r="AS8" s="136"/>
      <c r="AT8" s="136"/>
      <c r="AU8" s="136"/>
      <c r="AV8" s="136"/>
      <c r="AW8" s="136"/>
      <c r="AX8" s="136"/>
      <c r="AY8" s="136"/>
      <c r="AZ8" s="138"/>
      <c r="BA8" s="374"/>
      <c r="BB8" s="63"/>
      <c r="BC8" s="55"/>
    </row>
    <row r="9" spans="1:63">
      <c r="A9" s="64"/>
      <c r="B9" s="61"/>
      <c r="C9" s="50"/>
      <c r="D9" s="371"/>
      <c r="E9" s="371"/>
      <c r="F9" s="371"/>
      <c r="G9" s="371"/>
      <c r="H9" s="371"/>
      <c r="I9" s="371"/>
      <c r="J9" s="371"/>
      <c r="K9" s="54"/>
      <c r="L9" s="54"/>
      <c r="M9" s="73"/>
      <c r="N9" s="73"/>
      <c r="O9" s="73"/>
      <c r="P9" s="73"/>
      <c r="Q9" s="73"/>
      <c r="R9" s="73"/>
      <c r="S9" s="73"/>
      <c r="T9" s="50"/>
      <c r="U9" s="50"/>
      <c r="V9" s="50"/>
      <c r="W9" s="50"/>
      <c r="X9" s="50"/>
      <c r="Y9" s="50"/>
      <c r="Z9" s="50"/>
      <c r="AA9" s="50"/>
      <c r="AB9" s="50"/>
      <c r="AC9" s="50"/>
      <c r="AD9" s="50"/>
      <c r="AE9" s="50"/>
      <c r="AF9" s="50"/>
      <c r="AG9" s="54"/>
      <c r="AH9" s="50"/>
      <c r="AI9" s="50"/>
      <c r="AK9" s="54"/>
      <c r="AL9" s="54"/>
      <c r="AM9" s="54"/>
      <c r="AN9" s="54"/>
      <c r="AO9" s="54"/>
      <c r="AP9" s="54"/>
      <c r="AQ9" s="54"/>
      <c r="AR9" s="54"/>
      <c r="AS9" s="54"/>
      <c r="AT9" s="54"/>
      <c r="AU9" s="54"/>
      <c r="AV9" s="54"/>
      <c r="AW9" s="50"/>
      <c r="AX9" s="50"/>
      <c r="AY9" s="50"/>
      <c r="AZ9" s="50"/>
      <c r="BA9" s="50"/>
      <c r="BB9" s="63"/>
      <c r="BC9" s="55"/>
    </row>
    <row r="10" spans="1:63" s="65" customFormat="1" ht="5.0999999999999996" customHeight="1" thickBot="1">
      <c r="A10" s="64"/>
      <c r="B10" s="61"/>
      <c r="D10" s="139"/>
      <c r="E10" s="131"/>
      <c r="F10" s="131"/>
      <c r="G10" s="131"/>
      <c r="H10" s="131"/>
      <c r="I10" s="131"/>
      <c r="J10" s="131"/>
      <c r="K10" s="131"/>
      <c r="L10" s="132"/>
      <c r="M10" s="131"/>
      <c r="N10" s="131"/>
      <c r="O10" s="131"/>
      <c r="P10" s="131"/>
      <c r="Q10" s="131"/>
      <c r="R10" s="372" t="s">
        <v>987</v>
      </c>
      <c r="S10" s="144"/>
      <c r="T10" s="131"/>
      <c r="U10" s="131"/>
      <c r="V10" s="131"/>
      <c r="W10" s="131"/>
      <c r="X10" s="131"/>
      <c r="Y10" s="131"/>
      <c r="Z10" s="131"/>
      <c r="AA10" s="131"/>
      <c r="AB10" s="131"/>
      <c r="AC10" s="132"/>
      <c r="AD10" s="131"/>
      <c r="AE10" s="131"/>
      <c r="AF10" s="131"/>
      <c r="AG10" s="131"/>
      <c r="AH10" s="133"/>
      <c r="AI10" s="372" t="s">
        <v>987</v>
      </c>
      <c r="AJ10" s="50"/>
      <c r="AK10" s="139"/>
      <c r="AL10" s="131"/>
      <c r="AM10" s="131"/>
      <c r="AN10" s="131"/>
      <c r="AO10" s="131"/>
      <c r="AP10" s="131"/>
      <c r="AQ10" s="131"/>
      <c r="AR10" s="131"/>
      <c r="AS10" s="131"/>
      <c r="AT10" s="131"/>
      <c r="AU10" s="131"/>
      <c r="AV10" s="131"/>
      <c r="AW10" s="131"/>
      <c r="AX10" s="131"/>
      <c r="AY10" s="131"/>
      <c r="AZ10" s="140"/>
      <c r="BA10" s="460" t="s">
        <v>987</v>
      </c>
      <c r="BB10" s="63"/>
      <c r="BC10" s="55"/>
    </row>
    <row r="11" spans="1:63" s="65" customFormat="1" ht="13.5" customHeight="1" thickBot="1">
      <c r="A11" s="69"/>
      <c r="B11" s="61"/>
      <c r="D11" s="142"/>
      <c r="E11" s="366" t="s">
        <v>986</v>
      </c>
      <c r="F11" s="367"/>
      <c r="G11" s="367"/>
      <c r="H11" s="367"/>
      <c r="I11" s="367"/>
      <c r="J11" s="367"/>
      <c r="K11" s="367"/>
      <c r="L11" s="368"/>
      <c r="M11" s="369" t="s">
        <v>350</v>
      </c>
      <c r="N11" s="369"/>
      <c r="O11" s="369"/>
      <c r="P11" s="369"/>
      <c r="Q11" s="143"/>
      <c r="R11" s="373"/>
      <c r="S11" s="145"/>
      <c r="T11" s="143"/>
      <c r="U11" s="303" t="s">
        <v>734</v>
      </c>
      <c r="V11" s="303"/>
      <c r="W11" s="303"/>
      <c r="X11" s="303"/>
      <c r="Y11" s="303"/>
      <c r="Z11" s="303"/>
      <c r="AA11" s="303"/>
      <c r="AB11" s="303"/>
      <c r="AC11" s="378"/>
      <c r="AD11" s="379" t="s">
        <v>738</v>
      </c>
      <c r="AE11" s="379"/>
      <c r="AF11" s="379"/>
      <c r="AG11" s="379"/>
      <c r="AH11" s="146"/>
      <c r="AI11" s="373"/>
      <c r="AK11" s="149"/>
      <c r="AL11" s="366" t="s">
        <v>5</v>
      </c>
      <c r="AM11" s="366"/>
      <c r="AN11" s="366"/>
      <c r="AO11" s="366"/>
      <c r="AP11" s="366"/>
      <c r="AQ11" s="366"/>
      <c r="AR11" s="366"/>
      <c r="AS11" s="380"/>
      <c r="AT11" s="379" t="s">
        <v>203</v>
      </c>
      <c r="AU11" s="379"/>
      <c r="AV11" s="379"/>
      <c r="AW11" s="379"/>
      <c r="AX11" s="379"/>
      <c r="AY11" s="379"/>
      <c r="AZ11" s="146"/>
      <c r="BA11" s="461"/>
      <c r="BB11" s="63"/>
      <c r="BC11" s="55"/>
    </row>
    <row r="12" spans="1:63" s="65" customFormat="1" ht="5.0999999999999996" customHeight="1">
      <c r="A12" s="64"/>
      <c r="B12" s="61"/>
      <c r="D12" s="141"/>
      <c r="E12" s="136"/>
      <c r="F12" s="136"/>
      <c r="G12" s="136"/>
      <c r="H12" s="136"/>
      <c r="I12" s="136"/>
      <c r="J12" s="136"/>
      <c r="K12" s="136"/>
      <c r="L12" s="137"/>
      <c r="M12" s="136"/>
      <c r="N12" s="136"/>
      <c r="O12" s="136"/>
      <c r="P12" s="136"/>
      <c r="Q12" s="136"/>
      <c r="R12" s="374"/>
      <c r="S12" s="147"/>
      <c r="T12" s="136"/>
      <c r="U12" s="136"/>
      <c r="V12" s="136"/>
      <c r="W12" s="136"/>
      <c r="X12" s="136"/>
      <c r="Y12" s="136"/>
      <c r="Z12" s="136"/>
      <c r="AA12" s="136"/>
      <c r="AB12" s="136"/>
      <c r="AC12" s="137"/>
      <c r="AD12" s="136"/>
      <c r="AE12" s="136"/>
      <c r="AF12" s="136"/>
      <c r="AG12" s="136"/>
      <c r="AH12" s="148"/>
      <c r="AI12" s="374"/>
      <c r="AJ12" s="50"/>
      <c r="AK12" s="141"/>
      <c r="AL12" s="136"/>
      <c r="AM12" s="136"/>
      <c r="AN12" s="136"/>
      <c r="AO12" s="136"/>
      <c r="AP12" s="136"/>
      <c r="AQ12" s="136"/>
      <c r="AR12" s="136"/>
      <c r="AS12" s="136"/>
      <c r="AT12" s="136"/>
      <c r="AU12" s="136"/>
      <c r="AV12" s="136"/>
      <c r="AW12" s="136"/>
      <c r="AX12" s="136"/>
      <c r="AY12" s="136"/>
      <c r="AZ12" s="138"/>
      <c r="BA12" s="462"/>
      <c r="BB12" s="63"/>
      <c r="BC12" s="55"/>
    </row>
    <row r="13" spans="1:63" s="77" customFormat="1" ht="13.5">
      <c r="A13" s="55"/>
      <c r="B13" s="61"/>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63"/>
      <c r="BC13" s="55"/>
      <c r="BD13" s="74"/>
      <c r="BE13" s="75"/>
      <c r="BF13" s="76"/>
    </row>
    <row r="14" spans="1:63" s="77" customFormat="1" ht="5.0999999999999996" customHeight="1">
      <c r="A14" s="55"/>
      <c r="B14" s="61"/>
      <c r="C14" s="50"/>
      <c r="D14" s="139"/>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40"/>
      <c r="BB14" s="63"/>
      <c r="BC14" s="55"/>
      <c r="BD14" s="74"/>
      <c r="BE14" s="75"/>
      <c r="BF14" s="76"/>
    </row>
    <row r="15" spans="1:63" ht="16.5">
      <c r="A15" s="64"/>
      <c r="B15" s="61"/>
      <c r="C15" s="50"/>
      <c r="D15" s="134"/>
      <c r="E15" s="309" t="s">
        <v>8</v>
      </c>
      <c r="F15" s="309"/>
      <c r="G15" s="309"/>
      <c r="H15" s="309"/>
      <c r="I15" s="309"/>
      <c r="J15" s="309"/>
      <c r="K15" s="309"/>
      <c r="L15" s="150"/>
      <c r="M15" s="150"/>
      <c r="N15" s="150"/>
      <c r="O15" s="150"/>
      <c r="P15" s="150"/>
      <c r="Q15" s="150"/>
      <c r="R15" s="150"/>
      <c r="S15" s="151"/>
      <c r="T15" s="151"/>
      <c r="U15" s="151"/>
      <c r="V15" s="151"/>
      <c r="W15" s="151"/>
      <c r="X15" s="151"/>
      <c r="Y15" s="151"/>
      <c r="Z15" s="151"/>
      <c r="AA15" s="150"/>
      <c r="AB15" s="150"/>
      <c r="AC15" s="150"/>
      <c r="AD15" s="150"/>
      <c r="AE15" s="150"/>
      <c r="AF15" s="150"/>
      <c r="AG15" s="150"/>
      <c r="AH15" s="150"/>
      <c r="AI15" s="150"/>
      <c r="AJ15" s="150"/>
      <c r="AK15" s="150"/>
      <c r="AL15" s="151"/>
      <c r="AM15" s="151"/>
      <c r="AN15" s="151"/>
      <c r="AO15" s="151"/>
      <c r="AP15" s="151"/>
      <c r="AQ15" s="151"/>
      <c r="AR15" s="151"/>
      <c r="AS15" s="151"/>
      <c r="AT15" s="151"/>
      <c r="AU15" s="151"/>
      <c r="AV15" s="151"/>
      <c r="AW15" s="151"/>
      <c r="AX15" s="151"/>
      <c r="AY15" s="151"/>
      <c r="AZ15" s="152"/>
      <c r="BA15" s="372" t="s">
        <v>987</v>
      </c>
      <c r="BB15" s="63"/>
      <c r="BC15" s="64"/>
      <c r="BD15" s="59"/>
      <c r="BF15" s="57"/>
      <c r="BI15" s="58"/>
      <c r="BJ15" s="58"/>
      <c r="BK15" s="58"/>
    </row>
    <row r="16" spans="1:63" s="65" customFormat="1" ht="13.5">
      <c r="A16" s="55"/>
      <c r="B16" s="61"/>
      <c r="D16" s="142"/>
      <c r="E16" s="151"/>
      <c r="F16" s="151"/>
      <c r="G16" s="151"/>
      <c r="H16" s="151"/>
      <c r="I16" s="151"/>
      <c r="J16" s="151"/>
      <c r="K16" s="151"/>
      <c r="L16" s="151"/>
      <c r="M16" s="151"/>
      <c r="N16" s="151"/>
      <c r="O16" s="151"/>
      <c r="P16" s="151"/>
      <c r="Q16" s="151"/>
      <c r="R16" s="151"/>
      <c r="S16" s="151"/>
      <c r="T16" s="151"/>
      <c r="U16" s="151"/>
      <c r="V16" s="151"/>
      <c r="W16" s="151"/>
      <c r="X16" s="151"/>
      <c r="Y16" s="151"/>
      <c r="Z16" s="143"/>
      <c r="AA16" s="143"/>
      <c r="AB16" s="143"/>
      <c r="AC16" s="143"/>
      <c r="AD16" s="151"/>
      <c r="AE16" s="151"/>
      <c r="AF16" s="151"/>
      <c r="AG16" s="151"/>
      <c r="AH16" s="143"/>
      <c r="AI16" s="143"/>
      <c r="AJ16" s="143"/>
      <c r="AK16" s="143"/>
      <c r="AL16" s="143"/>
      <c r="AM16" s="143"/>
      <c r="AN16" s="143"/>
      <c r="AO16" s="143"/>
      <c r="AP16" s="143"/>
      <c r="AQ16" s="143"/>
      <c r="AR16" s="143"/>
      <c r="AS16" s="143"/>
      <c r="AT16" s="143"/>
      <c r="AU16" s="143"/>
      <c r="AV16" s="143"/>
      <c r="AW16" s="143"/>
      <c r="AX16" s="143"/>
      <c r="AY16" s="143"/>
      <c r="AZ16" s="146"/>
      <c r="BA16" s="373"/>
      <c r="BB16" s="63"/>
      <c r="BC16" s="55"/>
      <c r="BD16" s="70"/>
      <c r="BE16" s="66"/>
      <c r="BF16" s="67"/>
      <c r="BI16" s="68"/>
      <c r="BJ16" s="68"/>
      <c r="BK16" s="68"/>
    </row>
    <row r="17" spans="1:63" s="65" customFormat="1" ht="12.75" customHeight="1">
      <c r="A17" s="78"/>
      <c r="B17" s="79"/>
      <c r="C17" s="80" t="s">
        <v>9</v>
      </c>
      <c r="D17" s="153"/>
      <c r="E17" s="288" t="s">
        <v>7</v>
      </c>
      <c r="F17" s="288"/>
      <c r="G17" s="288"/>
      <c r="H17" s="288"/>
      <c r="I17" s="143"/>
      <c r="J17" s="382" t="s">
        <v>960</v>
      </c>
      <c r="K17" s="383"/>
      <c r="L17" s="383"/>
      <c r="M17" s="383"/>
      <c r="N17" s="383"/>
      <c r="O17" s="383"/>
      <c r="P17" s="384"/>
      <c r="Q17" s="387" t="s">
        <v>959</v>
      </c>
      <c r="R17" s="388"/>
      <c r="S17" s="389"/>
      <c r="T17" s="385" t="s">
        <v>961</v>
      </c>
      <c r="U17" s="386"/>
      <c r="V17" s="386"/>
      <c r="W17" s="386"/>
      <c r="X17" s="386"/>
      <c r="Y17" s="386"/>
      <c r="Z17" s="288" t="s">
        <v>10</v>
      </c>
      <c r="AA17" s="288"/>
      <c r="AB17" s="288"/>
      <c r="AC17" s="288"/>
      <c r="AD17" s="143"/>
      <c r="AE17" s="375" t="s">
        <v>971</v>
      </c>
      <c r="AF17" s="376"/>
      <c r="AG17" s="376"/>
      <c r="AH17" s="376"/>
      <c r="AI17" s="376"/>
      <c r="AJ17" s="376"/>
      <c r="AK17" s="376"/>
      <c r="AL17" s="376"/>
      <c r="AM17" s="376"/>
      <c r="AN17" s="376"/>
      <c r="AO17" s="376"/>
      <c r="AP17" s="376"/>
      <c r="AQ17" s="376"/>
      <c r="AR17" s="376"/>
      <c r="AS17" s="376"/>
      <c r="AT17" s="376"/>
      <c r="AU17" s="376"/>
      <c r="AV17" s="376"/>
      <c r="AW17" s="376"/>
      <c r="AX17" s="376"/>
      <c r="AY17" s="377"/>
      <c r="AZ17" s="146"/>
      <c r="BA17" s="373"/>
      <c r="BB17" s="63"/>
      <c r="BC17" s="55"/>
      <c r="BD17" s="70"/>
      <c r="BE17" s="66"/>
      <c r="BF17" s="67"/>
      <c r="BI17" s="68"/>
      <c r="BJ17" s="68"/>
      <c r="BK17" s="68"/>
    </row>
    <row r="18" spans="1:63" ht="5.0999999999999996" customHeight="1" thickBot="1">
      <c r="A18" s="81"/>
      <c r="B18" s="82"/>
      <c r="D18" s="154"/>
      <c r="E18" s="287"/>
      <c r="F18" s="287"/>
      <c r="G18" s="287"/>
      <c r="H18" s="287"/>
      <c r="I18" s="155"/>
      <c r="J18" s="150"/>
      <c r="K18" s="150"/>
      <c r="L18" s="150"/>
      <c r="M18" s="150"/>
      <c r="N18" s="150"/>
      <c r="O18" s="150"/>
      <c r="P18" s="150"/>
      <c r="Q18" s="150"/>
      <c r="R18" s="150"/>
      <c r="S18" s="150"/>
      <c r="T18" s="150"/>
      <c r="U18" s="150"/>
      <c r="V18" s="150"/>
      <c r="W18" s="156"/>
      <c r="X18" s="156"/>
      <c r="Y18" s="156"/>
      <c r="Z18" s="156"/>
      <c r="AA18" s="150"/>
      <c r="AB18" s="150"/>
      <c r="AC18" s="150"/>
      <c r="AD18" s="150"/>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7"/>
      <c r="BA18" s="373"/>
      <c r="BB18" s="63"/>
      <c r="BC18" s="64"/>
      <c r="BD18" s="70"/>
      <c r="BF18" s="57"/>
      <c r="BI18" s="58"/>
      <c r="BJ18" s="58"/>
      <c r="BK18" s="58"/>
    </row>
    <row r="19" spans="1:63" s="65" customFormat="1" ht="12.75" customHeight="1" thickBot="1">
      <c r="A19" s="78"/>
      <c r="B19" s="82"/>
      <c r="D19" s="154"/>
      <c r="E19" s="288" t="s">
        <v>11</v>
      </c>
      <c r="F19" s="288"/>
      <c r="G19" s="288"/>
      <c r="H19" s="288"/>
      <c r="I19" s="143"/>
      <c r="J19" s="290" t="s">
        <v>976</v>
      </c>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157"/>
      <c r="BA19" s="373"/>
      <c r="BB19" s="63"/>
      <c r="BC19" s="55"/>
      <c r="BD19" s="70"/>
      <c r="BE19" s="66"/>
      <c r="BF19" s="67"/>
      <c r="BG19" s="67"/>
      <c r="BH19" s="83"/>
      <c r="BI19" s="68"/>
      <c r="BJ19" s="68"/>
      <c r="BK19" s="68"/>
    </row>
    <row r="20" spans="1:63" s="65" customFormat="1" ht="5.0999999999999996" customHeight="1">
      <c r="A20" s="78"/>
      <c r="B20" s="82"/>
      <c r="D20" s="154"/>
      <c r="E20" s="287"/>
      <c r="F20" s="287"/>
      <c r="G20" s="287"/>
      <c r="H20" s="287"/>
      <c r="I20" s="155"/>
      <c r="J20" s="155"/>
      <c r="K20" s="155"/>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7"/>
      <c r="BA20" s="373"/>
      <c r="BB20" s="63"/>
      <c r="BC20" s="55"/>
      <c r="BD20" s="70"/>
      <c r="BE20" s="66"/>
      <c r="BF20" s="67"/>
      <c r="BG20" s="67"/>
      <c r="BH20" s="83"/>
      <c r="BI20" s="68"/>
      <c r="BJ20" s="68"/>
      <c r="BK20" s="68"/>
    </row>
    <row r="21" spans="1:63" ht="13.5" customHeight="1">
      <c r="A21" s="78"/>
      <c r="B21" s="82"/>
      <c r="D21" s="154"/>
      <c r="E21" s="288" t="s">
        <v>12</v>
      </c>
      <c r="F21" s="288"/>
      <c r="G21" s="288"/>
      <c r="H21" s="288"/>
      <c r="I21" s="155"/>
      <c r="J21" s="289" t="s">
        <v>977</v>
      </c>
      <c r="K21" s="289"/>
      <c r="L21" s="289"/>
      <c r="M21" s="289"/>
      <c r="N21" s="289"/>
      <c r="O21" s="289"/>
      <c r="P21" s="289"/>
      <c r="Q21" s="289"/>
      <c r="R21" s="289"/>
      <c r="S21" s="289"/>
      <c r="T21" s="289"/>
      <c r="U21" s="289"/>
      <c r="V21" s="289"/>
      <c r="W21" s="289"/>
      <c r="X21" s="289"/>
      <c r="Y21" s="289"/>
      <c r="Z21" s="289"/>
      <c r="AA21" s="289"/>
      <c r="AB21" s="150"/>
      <c r="AC21" s="288" t="s">
        <v>13</v>
      </c>
      <c r="AD21" s="288"/>
      <c r="AE21" s="150"/>
      <c r="AF21" s="289">
        <v>6000</v>
      </c>
      <c r="AG21" s="289"/>
      <c r="AH21" s="289"/>
      <c r="AI21" s="289"/>
      <c r="AJ21" s="150"/>
      <c r="AK21" s="288" t="s">
        <v>14</v>
      </c>
      <c r="AL21" s="288"/>
      <c r="AM21" s="288"/>
      <c r="AN21" s="150"/>
      <c r="AO21" s="291" t="s">
        <v>979</v>
      </c>
      <c r="AP21" s="291"/>
      <c r="AQ21" s="291"/>
      <c r="AR21" s="291"/>
      <c r="AS21" s="291"/>
      <c r="AT21" s="291"/>
      <c r="AU21" s="291"/>
      <c r="AV21" s="291"/>
      <c r="AW21" s="291"/>
      <c r="AX21" s="291"/>
      <c r="AY21" s="291"/>
      <c r="AZ21" s="157"/>
      <c r="BA21" s="373"/>
      <c r="BB21" s="63"/>
      <c r="BC21" s="55"/>
      <c r="BD21" s="70"/>
      <c r="BF21" s="57"/>
      <c r="BG21" s="57"/>
      <c r="BI21" s="58"/>
      <c r="BJ21" s="58"/>
      <c r="BK21" s="58"/>
    </row>
    <row r="22" spans="1:63" s="65" customFormat="1" ht="5.0999999999999996" customHeight="1" thickBot="1">
      <c r="A22" s="84"/>
      <c r="B22" s="82"/>
      <c r="D22" s="154"/>
      <c r="E22" s="287"/>
      <c r="F22" s="287"/>
      <c r="G22" s="287"/>
      <c r="H22" s="287"/>
      <c r="I22" s="155"/>
      <c r="J22" s="155"/>
      <c r="K22" s="155"/>
      <c r="L22" s="156"/>
      <c r="M22" s="156"/>
      <c r="N22" s="156"/>
      <c r="O22" s="156"/>
      <c r="P22" s="156"/>
      <c r="Q22" s="156"/>
      <c r="R22" s="156"/>
      <c r="S22" s="156"/>
      <c r="T22" s="156"/>
      <c r="U22" s="156"/>
      <c r="V22" s="156"/>
      <c r="W22" s="156"/>
      <c r="X22" s="156"/>
      <c r="Y22" s="156"/>
      <c r="Z22" s="156"/>
      <c r="AA22" s="143"/>
      <c r="AB22" s="143"/>
      <c r="AC22" s="156"/>
      <c r="AD22" s="156"/>
      <c r="AE22" s="143"/>
      <c r="AF22" s="143"/>
      <c r="AG22" s="143"/>
      <c r="AH22" s="143"/>
      <c r="AI22" s="156"/>
      <c r="AJ22" s="156"/>
      <c r="AK22" s="156"/>
      <c r="AL22" s="143"/>
      <c r="AM22" s="143"/>
      <c r="AN22" s="143"/>
      <c r="AO22" s="156"/>
      <c r="AP22" s="156"/>
      <c r="AQ22" s="156"/>
      <c r="AR22" s="156"/>
      <c r="AS22" s="156"/>
      <c r="AT22" s="156"/>
      <c r="AU22" s="156"/>
      <c r="AV22" s="156"/>
      <c r="AW22" s="156"/>
      <c r="AX22" s="156"/>
      <c r="AY22" s="156"/>
      <c r="AZ22" s="157"/>
      <c r="BA22" s="373"/>
      <c r="BB22" s="63"/>
      <c r="BC22" s="55"/>
      <c r="BD22" s="70"/>
      <c r="BE22" s="66"/>
      <c r="BF22" s="67"/>
      <c r="BG22" s="67"/>
      <c r="BH22" s="83"/>
      <c r="BI22" s="68"/>
      <c r="BJ22" s="68"/>
      <c r="BK22" s="68"/>
    </row>
    <row r="23" spans="1:63" s="65" customFormat="1" ht="12.75" customHeight="1" thickBot="1">
      <c r="A23" s="78"/>
      <c r="B23" s="82"/>
      <c r="D23" s="154"/>
      <c r="E23" s="288" t="s">
        <v>15</v>
      </c>
      <c r="F23" s="288"/>
      <c r="G23" s="288"/>
      <c r="H23" s="288"/>
      <c r="I23" s="155"/>
      <c r="J23" s="291" t="s">
        <v>978</v>
      </c>
      <c r="K23" s="291"/>
      <c r="L23" s="291"/>
      <c r="M23" s="291"/>
      <c r="N23" s="291"/>
      <c r="O23" s="291"/>
      <c r="P23" s="143"/>
      <c r="Q23" s="288" t="s">
        <v>16</v>
      </c>
      <c r="R23" s="288"/>
      <c r="S23" s="288"/>
      <c r="T23" s="143"/>
      <c r="U23" s="390" t="s">
        <v>1033</v>
      </c>
      <c r="V23" s="360"/>
      <c r="W23" s="360"/>
      <c r="X23" s="360"/>
      <c r="Y23" s="360"/>
      <c r="Z23" s="360"/>
      <c r="AA23" s="360"/>
      <c r="AB23" s="360"/>
      <c r="AC23" s="360"/>
      <c r="AD23" s="360"/>
      <c r="AE23" s="360"/>
      <c r="AF23" s="360"/>
      <c r="AG23" s="360"/>
      <c r="AH23" s="360"/>
      <c r="AI23" s="143"/>
      <c r="AJ23" s="288" t="s">
        <v>17</v>
      </c>
      <c r="AK23" s="288"/>
      <c r="AL23" s="288"/>
      <c r="AM23" s="288"/>
      <c r="AN23" s="143"/>
      <c r="AO23" s="381" t="s">
        <v>326</v>
      </c>
      <c r="AP23" s="381"/>
      <c r="AQ23" s="381"/>
      <c r="AR23" s="381"/>
      <c r="AS23" s="381"/>
      <c r="AT23" s="381"/>
      <c r="AU23" s="381"/>
      <c r="AV23" s="381"/>
      <c r="AW23" s="381"/>
      <c r="AX23" s="381"/>
      <c r="AY23" s="381"/>
      <c r="AZ23" s="157"/>
      <c r="BA23" s="374"/>
      <c r="BB23" s="63"/>
      <c r="BC23" s="55"/>
      <c r="BD23" s="70"/>
      <c r="BE23" s="66"/>
      <c r="BF23" s="67"/>
      <c r="BG23" s="67"/>
      <c r="BH23" s="83"/>
      <c r="BI23" s="68"/>
      <c r="BJ23" s="68"/>
      <c r="BK23" s="68"/>
    </row>
    <row r="24" spans="1:63" s="65" customFormat="1" ht="6" customHeight="1">
      <c r="A24" s="78"/>
      <c r="B24" s="82"/>
      <c r="D24" s="154"/>
      <c r="E24" s="224"/>
      <c r="F24" s="224"/>
      <c r="G24" s="224"/>
      <c r="H24" s="224"/>
      <c r="I24" s="155"/>
      <c r="J24" s="151"/>
      <c r="K24" s="151"/>
      <c r="L24" s="151"/>
      <c r="M24" s="151"/>
      <c r="N24" s="151"/>
      <c r="O24" s="151"/>
      <c r="P24" s="151"/>
      <c r="Q24" s="151"/>
      <c r="R24" s="151"/>
      <c r="S24" s="151"/>
      <c r="T24" s="151"/>
      <c r="U24" s="151"/>
      <c r="V24" s="151"/>
      <c r="W24" s="151"/>
      <c r="X24" s="151"/>
      <c r="Y24" s="151"/>
      <c r="Z24" s="143"/>
      <c r="AA24" s="143"/>
      <c r="AB24" s="143"/>
      <c r="AC24" s="143"/>
      <c r="AD24" s="151"/>
      <c r="AE24" s="151"/>
      <c r="AF24" s="151"/>
      <c r="AG24" s="151"/>
      <c r="AH24" s="143"/>
      <c r="AI24" s="143"/>
      <c r="AJ24" s="143"/>
      <c r="AK24" s="143"/>
      <c r="AL24" s="143"/>
      <c r="AM24" s="143"/>
      <c r="AN24" s="143"/>
      <c r="AO24" s="143"/>
      <c r="AP24" s="143"/>
      <c r="AQ24" s="143"/>
      <c r="AR24" s="143"/>
      <c r="AS24" s="143"/>
      <c r="AT24" s="143"/>
      <c r="AU24" s="143"/>
      <c r="AV24" s="143"/>
      <c r="AW24" s="143"/>
      <c r="AX24" s="143"/>
      <c r="AY24" s="143"/>
      <c r="AZ24" s="157"/>
      <c r="BA24" s="279"/>
      <c r="BB24" s="63"/>
      <c r="BC24" s="55"/>
      <c r="BD24" s="70"/>
      <c r="BE24" s="66"/>
      <c r="BF24" s="67"/>
      <c r="BG24" s="67"/>
      <c r="BH24" s="83"/>
      <c r="BI24" s="68"/>
      <c r="BJ24" s="68"/>
      <c r="BK24" s="68"/>
    </row>
    <row r="25" spans="1:63" s="65" customFormat="1" ht="12.75" customHeight="1">
      <c r="A25" s="78"/>
      <c r="B25" s="82"/>
      <c r="D25" s="154"/>
      <c r="E25" s="288" t="s">
        <v>990</v>
      </c>
      <c r="F25" s="288"/>
      <c r="G25" s="288"/>
      <c r="H25" s="288" t="s">
        <v>990</v>
      </c>
      <c r="I25" s="155"/>
      <c r="J25" s="291" t="s">
        <v>993</v>
      </c>
      <c r="K25" s="291"/>
      <c r="L25" s="291"/>
      <c r="M25" s="291"/>
      <c r="N25" s="291"/>
      <c r="O25" s="291"/>
      <c r="P25" s="151"/>
      <c r="Q25" s="288" t="s">
        <v>991</v>
      </c>
      <c r="R25" s="288"/>
      <c r="S25" s="288" t="s">
        <v>991</v>
      </c>
      <c r="T25" s="151"/>
      <c r="U25" s="294" t="s">
        <v>992</v>
      </c>
      <c r="V25" s="295"/>
      <c r="W25" s="295"/>
      <c r="X25" s="295"/>
      <c r="Y25" s="295"/>
      <c r="Z25" s="295"/>
      <c r="AA25" s="295"/>
      <c r="AB25" s="295"/>
      <c r="AC25" s="295"/>
      <c r="AD25" s="295"/>
      <c r="AE25" s="295"/>
      <c r="AF25" s="295"/>
      <c r="AG25" s="295"/>
      <c r="AH25" s="296"/>
      <c r="AI25" s="143"/>
      <c r="AJ25" s="288" t="s">
        <v>994</v>
      </c>
      <c r="AK25" s="288"/>
      <c r="AL25" s="288"/>
      <c r="AM25" s="288"/>
      <c r="AN25" s="143"/>
      <c r="AO25" s="297" t="s">
        <v>995</v>
      </c>
      <c r="AP25" s="291"/>
      <c r="AQ25" s="291"/>
      <c r="AR25" s="291"/>
      <c r="AS25" s="291"/>
      <c r="AT25" s="291"/>
      <c r="AU25" s="291"/>
      <c r="AV25" s="291"/>
      <c r="AW25" s="291"/>
      <c r="AX25" s="291"/>
      <c r="AY25" s="291"/>
      <c r="AZ25" s="157"/>
      <c r="BA25" s="279"/>
      <c r="BB25" s="63"/>
      <c r="BC25" s="55"/>
      <c r="BD25" s="70"/>
      <c r="BE25" s="66"/>
      <c r="BF25" s="67"/>
      <c r="BG25" s="67"/>
      <c r="BH25" s="83"/>
      <c r="BI25" s="68"/>
      <c r="BJ25" s="68"/>
      <c r="BK25" s="68"/>
    </row>
    <row r="26" spans="1:63" ht="13.5">
      <c r="A26" s="78"/>
      <c r="B26" s="85"/>
      <c r="C26" s="65"/>
      <c r="D26" s="142"/>
      <c r="E26" s="151"/>
      <c r="F26" s="151"/>
      <c r="G26" s="151"/>
      <c r="H26" s="151"/>
      <c r="I26" s="151"/>
      <c r="J26" s="151"/>
      <c r="K26" s="151"/>
      <c r="L26" s="151"/>
      <c r="M26" s="151"/>
      <c r="N26" s="151"/>
      <c r="O26" s="151"/>
      <c r="P26" s="151"/>
      <c r="Q26" s="151"/>
      <c r="R26" s="151"/>
      <c r="S26" s="151"/>
      <c r="T26" s="151"/>
      <c r="U26" s="151"/>
      <c r="V26" s="151"/>
      <c r="W26" s="151"/>
      <c r="X26" s="151"/>
      <c r="Y26" s="151"/>
      <c r="Z26" s="143"/>
      <c r="AA26" s="143"/>
      <c r="AB26" s="143"/>
      <c r="AC26" s="143"/>
      <c r="AD26" s="151"/>
      <c r="AE26" s="151"/>
      <c r="AF26" s="151"/>
      <c r="AG26" s="151"/>
      <c r="AH26" s="143"/>
      <c r="AI26" s="143"/>
      <c r="AJ26" s="143"/>
      <c r="AK26" s="143"/>
      <c r="AL26" s="143"/>
      <c r="AM26" s="143"/>
      <c r="AN26" s="143"/>
      <c r="AO26" s="143"/>
      <c r="AP26" s="143"/>
      <c r="AQ26" s="143"/>
      <c r="AR26" s="143"/>
      <c r="AS26" s="143"/>
      <c r="AT26" s="143"/>
      <c r="AU26" s="143"/>
      <c r="AV26" s="143"/>
      <c r="AW26" s="143"/>
      <c r="AX26" s="143"/>
      <c r="AY26" s="143"/>
      <c r="AZ26" s="146"/>
      <c r="BA26" s="372" t="s">
        <v>987</v>
      </c>
      <c r="BB26" s="86"/>
      <c r="BC26" s="55"/>
      <c r="BD26" s="70"/>
      <c r="BF26" s="57"/>
      <c r="BG26" s="57"/>
      <c r="BH26" s="87"/>
      <c r="BI26" s="58"/>
      <c r="BJ26" s="58"/>
      <c r="BK26" s="58"/>
    </row>
    <row r="27" spans="1:63" ht="12.75" customHeight="1">
      <c r="A27" s="78"/>
      <c r="B27" s="85"/>
      <c r="C27" s="80" t="s">
        <v>19</v>
      </c>
      <c r="D27" s="153"/>
      <c r="E27" s="288" t="s">
        <v>7</v>
      </c>
      <c r="F27" s="288"/>
      <c r="G27" s="288"/>
      <c r="H27" s="288"/>
      <c r="I27" s="143"/>
      <c r="J27" s="382" t="s">
        <v>962</v>
      </c>
      <c r="K27" s="383"/>
      <c r="L27" s="383"/>
      <c r="M27" s="383"/>
      <c r="N27" s="383"/>
      <c r="O27" s="383"/>
      <c r="P27" s="384"/>
      <c r="Q27" s="387" t="s">
        <v>959</v>
      </c>
      <c r="R27" s="388"/>
      <c r="S27" s="389"/>
      <c r="T27" s="385" t="s">
        <v>963</v>
      </c>
      <c r="U27" s="386"/>
      <c r="V27" s="386"/>
      <c r="W27" s="386"/>
      <c r="X27" s="386"/>
      <c r="Y27" s="386"/>
      <c r="Z27" s="288" t="s">
        <v>10</v>
      </c>
      <c r="AA27" s="288"/>
      <c r="AB27" s="288"/>
      <c r="AC27" s="288"/>
      <c r="AD27" s="143"/>
      <c r="AE27" s="289" t="s">
        <v>971</v>
      </c>
      <c r="AF27" s="289"/>
      <c r="AG27" s="289"/>
      <c r="AH27" s="289"/>
      <c r="AI27" s="289"/>
      <c r="AJ27" s="289"/>
      <c r="AK27" s="289"/>
      <c r="AL27" s="289"/>
      <c r="AM27" s="289"/>
      <c r="AN27" s="289"/>
      <c r="AO27" s="289"/>
      <c r="AP27" s="289"/>
      <c r="AQ27" s="289"/>
      <c r="AR27" s="289"/>
      <c r="AS27" s="289"/>
      <c r="AT27" s="289"/>
      <c r="AU27" s="289"/>
      <c r="AV27" s="289"/>
      <c r="AW27" s="289"/>
      <c r="AX27" s="289"/>
      <c r="AY27" s="289"/>
      <c r="AZ27" s="146"/>
      <c r="BA27" s="373"/>
      <c r="BB27" s="86"/>
      <c r="BC27" s="55"/>
      <c r="BD27" s="70"/>
      <c r="BH27" s="87"/>
    </row>
    <row r="28" spans="1:63" ht="5.0999999999999996" customHeight="1">
      <c r="A28" s="78"/>
      <c r="B28" s="85"/>
      <c r="D28" s="154"/>
      <c r="E28" s="287"/>
      <c r="F28" s="287"/>
      <c r="G28" s="287"/>
      <c r="H28" s="287"/>
      <c r="I28" s="155"/>
      <c r="J28" s="150"/>
      <c r="K28" s="150"/>
      <c r="L28" s="150"/>
      <c r="M28" s="150"/>
      <c r="N28" s="150"/>
      <c r="O28" s="150"/>
      <c r="P28" s="150"/>
      <c r="Q28" s="150"/>
      <c r="R28" s="150"/>
      <c r="S28" s="150"/>
      <c r="T28" s="150"/>
      <c r="U28" s="150"/>
      <c r="V28" s="150"/>
      <c r="W28" s="156"/>
      <c r="X28" s="156"/>
      <c r="Y28" s="156"/>
      <c r="Z28" s="156"/>
      <c r="AA28" s="150"/>
      <c r="AB28" s="150"/>
      <c r="AC28" s="150"/>
      <c r="AD28" s="150"/>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7"/>
      <c r="BA28" s="373"/>
      <c r="BB28" s="86"/>
      <c r="BC28" s="55"/>
      <c r="BD28" s="70"/>
      <c r="BF28" s="57"/>
      <c r="BG28" s="57"/>
      <c r="BH28" s="88"/>
      <c r="BI28" s="58"/>
      <c r="BJ28" s="58"/>
      <c r="BK28" s="58"/>
    </row>
    <row r="29" spans="1:63" ht="12.75" customHeight="1">
      <c r="A29" s="78"/>
      <c r="B29" s="85"/>
      <c r="C29" s="65"/>
      <c r="D29" s="154"/>
      <c r="E29" s="288" t="s">
        <v>11</v>
      </c>
      <c r="F29" s="288"/>
      <c r="G29" s="288"/>
      <c r="H29" s="288"/>
      <c r="I29" s="143"/>
      <c r="J29" s="289" t="s">
        <v>968</v>
      </c>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157"/>
      <c r="BA29" s="373"/>
      <c r="BB29" s="86"/>
      <c r="BC29" s="55"/>
      <c r="BD29" s="70"/>
      <c r="BH29" s="87"/>
    </row>
    <row r="30" spans="1:63" ht="5.0999999999999996" customHeight="1">
      <c r="A30" s="78"/>
      <c r="B30" s="85"/>
      <c r="C30" s="65"/>
      <c r="D30" s="154"/>
      <c r="E30" s="287"/>
      <c r="F30" s="287"/>
      <c r="G30" s="287"/>
      <c r="H30" s="287"/>
      <c r="I30" s="155"/>
      <c r="J30" s="155"/>
      <c r="K30" s="155"/>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7"/>
      <c r="BA30" s="373"/>
      <c r="BB30" s="86"/>
      <c r="BC30" s="55"/>
      <c r="BD30" s="70"/>
      <c r="BF30" s="57"/>
      <c r="BG30" s="57"/>
      <c r="BH30" s="87"/>
      <c r="BI30" s="58"/>
      <c r="BJ30" s="58"/>
      <c r="BK30" s="58"/>
    </row>
    <row r="31" spans="1:63" ht="12.75" customHeight="1">
      <c r="A31" s="78"/>
      <c r="B31" s="85"/>
      <c r="D31" s="154"/>
      <c r="E31" s="288" t="s">
        <v>12</v>
      </c>
      <c r="F31" s="288"/>
      <c r="G31" s="288"/>
      <c r="H31" s="288"/>
      <c r="I31" s="155"/>
      <c r="J31" s="289" t="s">
        <v>972</v>
      </c>
      <c r="K31" s="289"/>
      <c r="L31" s="289"/>
      <c r="M31" s="289"/>
      <c r="N31" s="289"/>
      <c r="O31" s="289"/>
      <c r="P31" s="289"/>
      <c r="Q31" s="289"/>
      <c r="R31" s="289"/>
      <c r="S31" s="289"/>
      <c r="T31" s="289"/>
      <c r="U31" s="289"/>
      <c r="V31" s="289"/>
      <c r="W31" s="289"/>
      <c r="X31" s="289"/>
      <c r="Y31" s="289"/>
      <c r="Z31" s="289"/>
      <c r="AA31" s="289"/>
      <c r="AB31" s="150"/>
      <c r="AC31" s="288" t="s">
        <v>13</v>
      </c>
      <c r="AD31" s="288"/>
      <c r="AE31" s="150"/>
      <c r="AF31" s="289">
        <v>63178</v>
      </c>
      <c r="AG31" s="289"/>
      <c r="AH31" s="289"/>
      <c r="AI31" s="289"/>
      <c r="AJ31" s="150"/>
      <c r="AK31" s="288" t="s">
        <v>14</v>
      </c>
      <c r="AL31" s="288"/>
      <c r="AM31" s="288"/>
      <c r="AN31" s="150"/>
      <c r="AO31" s="291" t="s">
        <v>969</v>
      </c>
      <c r="AP31" s="291"/>
      <c r="AQ31" s="291"/>
      <c r="AR31" s="291"/>
      <c r="AS31" s="291"/>
      <c r="AT31" s="291"/>
      <c r="AU31" s="291"/>
      <c r="AV31" s="291"/>
      <c r="AW31" s="291"/>
      <c r="AX31" s="291"/>
      <c r="AY31" s="291"/>
      <c r="AZ31" s="157"/>
      <c r="BA31" s="373"/>
      <c r="BB31" s="86"/>
      <c r="BC31" s="55"/>
      <c r="BD31" s="70"/>
      <c r="BF31" s="57"/>
      <c r="BG31" s="57"/>
      <c r="BH31" s="87"/>
      <c r="BI31" s="58"/>
      <c r="BJ31" s="58"/>
      <c r="BK31" s="58"/>
    </row>
    <row r="32" spans="1:63" ht="5.0999999999999996" customHeight="1" thickBot="1">
      <c r="A32" s="78"/>
      <c r="B32" s="85"/>
      <c r="C32" s="65"/>
      <c r="D32" s="154"/>
      <c r="E32" s="287"/>
      <c r="F32" s="287"/>
      <c r="G32" s="287"/>
      <c r="H32" s="287"/>
      <c r="I32" s="155"/>
      <c r="J32" s="155"/>
      <c r="K32" s="155"/>
      <c r="L32" s="156"/>
      <c r="M32" s="156"/>
      <c r="N32" s="156"/>
      <c r="O32" s="156"/>
      <c r="P32" s="156"/>
      <c r="Q32" s="156"/>
      <c r="R32" s="156"/>
      <c r="S32" s="156"/>
      <c r="T32" s="156"/>
      <c r="U32" s="156"/>
      <c r="V32" s="156"/>
      <c r="W32" s="156"/>
      <c r="X32" s="156"/>
      <c r="Y32" s="156"/>
      <c r="Z32" s="156"/>
      <c r="AA32" s="143"/>
      <c r="AB32" s="143"/>
      <c r="AC32" s="156"/>
      <c r="AD32" s="156"/>
      <c r="AE32" s="143"/>
      <c r="AF32" s="143"/>
      <c r="AG32" s="143"/>
      <c r="AH32" s="143"/>
      <c r="AI32" s="156"/>
      <c r="AJ32" s="156"/>
      <c r="AK32" s="156"/>
      <c r="AL32" s="143"/>
      <c r="AM32" s="143"/>
      <c r="AN32" s="143"/>
      <c r="AO32" s="156"/>
      <c r="AP32" s="156"/>
      <c r="AQ32" s="156"/>
      <c r="AR32" s="156"/>
      <c r="AS32" s="156"/>
      <c r="AT32" s="156"/>
      <c r="AU32" s="156"/>
      <c r="AV32" s="156"/>
      <c r="AW32" s="156"/>
      <c r="AX32" s="156"/>
      <c r="AY32" s="156"/>
      <c r="AZ32" s="157"/>
      <c r="BA32" s="373"/>
      <c r="BB32" s="86"/>
      <c r="BC32" s="55"/>
      <c r="BD32" s="70"/>
      <c r="BF32" s="57"/>
      <c r="BG32" s="57"/>
      <c r="BI32" s="58"/>
      <c r="BJ32" s="58"/>
      <c r="BK32" s="58"/>
    </row>
    <row r="33" spans="1:63" s="65" customFormat="1" ht="12.75" customHeight="1" thickBot="1">
      <c r="A33" s="78"/>
      <c r="B33" s="85"/>
      <c r="D33" s="154"/>
      <c r="E33" s="288" t="s">
        <v>15</v>
      </c>
      <c r="F33" s="288"/>
      <c r="G33" s="288"/>
      <c r="H33" s="288"/>
      <c r="I33" s="155"/>
      <c r="J33" s="291"/>
      <c r="K33" s="291"/>
      <c r="L33" s="291"/>
      <c r="M33" s="291"/>
      <c r="N33" s="291"/>
      <c r="O33" s="291"/>
      <c r="P33" s="143"/>
      <c r="Q33" s="288" t="s">
        <v>16</v>
      </c>
      <c r="R33" s="288"/>
      <c r="S33" s="288"/>
      <c r="T33" s="143"/>
      <c r="U33" s="292" t="s">
        <v>1034</v>
      </c>
      <c r="V33" s="293"/>
      <c r="W33" s="293"/>
      <c r="X33" s="293"/>
      <c r="Y33" s="293"/>
      <c r="Z33" s="293"/>
      <c r="AA33" s="293"/>
      <c r="AB33" s="293"/>
      <c r="AC33" s="293"/>
      <c r="AD33" s="293"/>
      <c r="AE33" s="293"/>
      <c r="AF33" s="293"/>
      <c r="AG33" s="293"/>
      <c r="AH33" s="293"/>
      <c r="AI33" s="143"/>
      <c r="AJ33" s="288" t="s">
        <v>17</v>
      </c>
      <c r="AK33" s="288"/>
      <c r="AL33" s="288"/>
      <c r="AM33" s="288"/>
      <c r="AN33" s="143"/>
      <c r="AO33" s="381" t="s">
        <v>338</v>
      </c>
      <c r="AP33" s="381"/>
      <c r="AQ33" s="381"/>
      <c r="AR33" s="381"/>
      <c r="AS33" s="381"/>
      <c r="AT33" s="381"/>
      <c r="AU33" s="381"/>
      <c r="AV33" s="381"/>
      <c r="AW33" s="381"/>
      <c r="AX33" s="381"/>
      <c r="AY33" s="381"/>
      <c r="AZ33" s="157"/>
      <c r="BA33" s="374"/>
      <c r="BB33" s="86"/>
      <c r="BC33" s="55"/>
      <c r="BD33" s="70"/>
      <c r="BE33" s="66"/>
      <c r="BF33" s="67"/>
      <c r="BG33" s="67"/>
      <c r="BH33" s="89"/>
      <c r="BI33" s="68"/>
      <c r="BJ33" s="68"/>
      <c r="BK33" s="68"/>
    </row>
    <row r="34" spans="1:63" s="65" customFormat="1" ht="6" customHeight="1">
      <c r="A34" s="78"/>
      <c r="B34" s="82"/>
      <c r="D34" s="154"/>
      <c r="E34" s="224"/>
      <c r="F34" s="224"/>
      <c r="G34" s="224"/>
      <c r="H34" s="224"/>
      <c r="I34" s="155"/>
      <c r="J34" s="151"/>
      <c r="K34" s="151"/>
      <c r="L34" s="151"/>
      <c r="M34" s="151"/>
      <c r="N34" s="151"/>
      <c r="O34" s="151"/>
      <c r="P34" s="151"/>
      <c r="Q34" s="151"/>
      <c r="R34" s="151"/>
      <c r="S34" s="151"/>
      <c r="T34" s="151"/>
      <c r="U34" s="151"/>
      <c r="V34" s="151"/>
      <c r="W34" s="151"/>
      <c r="X34" s="151"/>
      <c r="Y34" s="151"/>
      <c r="Z34" s="143"/>
      <c r="AA34" s="143"/>
      <c r="AB34" s="143"/>
      <c r="AC34" s="143"/>
      <c r="AD34" s="151"/>
      <c r="AE34" s="151"/>
      <c r="AF34" s="151"/>
      <c r="AG34" s="151"/>
      <c r="AH34" s="143"/>
      <c r="AI34" s="143"/>
      <c r="AJ34" s="143"/>
      <c r="AK34" s="143"/>
      <c r="AL34" s="143"/>
      <c r="AM34" s="143"/>
      <c r="AN34" s="143"/>
      <c r="AO34" s="143"/>
      <c r="AP34" s="143"/>
      <c r="AQ34" s="143"/>
      <c r="AR34" s="143"/>
      <c r="AS34" s="143"/>
      <c r="AT34" s="143"/>
      <c r="AU34" s="143"/>
      <c r="AV34" s="143"/>
      <c r="AW34" s="143"/>
      <c r="AX34" s="143"/>
      <c r="AY34" s="143"/>
      <c r="AZ34" s="157"/>
      <c r="BA34" s="279"/>
      <c r="BB34" s="63"/>
      <c r="BC34" s="55"/>
      <c r="BD34" s="70"/>
      <c r="BE34" s="66"/>
      <c r="BF34" s="67"/>
      <c r="BG34" s="67"/>
      <c r="BH34" s="83"/>
      <c r="BI34" s="68"/>
      <c r="BJ34" s="68"/>
      <c r="BK34" s="68"/>
    </row>
    <row r="35" spans="1:63" s="65" customFormat="1" ht="12.75" customHeight="1">
      <c r="A35" s="78"/>
      <c r="B35" s="85"/>
      <c r="D35" s="154"/>
      <c r="E35" s="288" t="s">
        <v>990</v>
      </c>
      <c r="F35" s="288"/>
      <c r="G35" s="288"/>
      <c r="H35" s="288" t="s">
        <v>990</v>
      </c>
      <c r="I35" s="155"/>
      <c r="J35" s="291"/>
      <c r="K35" s="291"/>
      <c r="L35" s="291"/>
      <c r="M35" s="291"/>
      <c r="N35" s="291"/>
      <c r="O35" s="291"/>
      <c r="P35" s="151"/>
      <c r="Q35" s="288" t="s">
        <v>991</v>
      </c>
      <c r="R35" s="288"/>
      <c r="S35" s="288" t="s">
        <v>991</v>
      </c>
      <c r="T35" s="151"/>
      <c r="U35" s="294"/>
      <c r="V35" s="295"/>
      <c r="W35" s="295"/>
      <c r="X35" s="295"/>
      <c r="Y35" s="295"/>
      <c r="Z35" s="295"/>
      <c r="AA35" s="295"/>
      <c r="AB35" s="295"/>
      <c r="AC35" s="295"/>
      <c r="AD35" s="295"/>
      <c r="AE35" s="295"/>
      <c r="AF35" s="295"/>
      <c r="AG35" s="295"/>
      <c r="AH35" s="296"/>
      <c r="AI35" s="143"/>
      <c r="AJ35" s="288" t="s">
        <v>994</v>
      </c>
      <c r="AK35" s="288"/>
      <c r="AL35" s="288"/>
      <c r="AM35" s="288"/>
      <c r="AN35" s="143"/>
      <c r="AO35" s="297"/>
      <c r="AP35" s="291"/>
      <c r="AQ35" s="291"/>
      <c r="AR35" s="291"/>
      <c r="AS35" s="291"/>
      <c r="AT35" s="291"/>
      <c r="AU35" s="291"/>
      <c r="AV35" s="291"/>
      <c r="AW35" s="291"/>
      <c r="AX35" s="291"/>
      <c r="AY35" s="291"/>
      <c r="AZ35" s="157"/>
      <c r="BA35" s="279"/>
      <c r="BB35" s="86"/>
      <c r="BC35" s="55"/>
      <c r="BD35" s="70"/>
      <c r="BE35" s="66"/>
      <c r="BF35" s="67"/>
      <c r="BG35" s="67"/>
      <c r="BH35" s="89"/>
      <c r="BI35" s="68"/>
      <c r="BJ35" s="68"/>
      <c r="BK35" s="68"/>
    </row>
    <row r="36" spans="1:63" ht="13.5">
      <c r="A36" s="78"/>
      <c r="B36" s="85"/>
      <c r="C36" s="65"/>
      <c r="D36" s="142"/>
      <c r="E36" s="151"/>
      <c r="F36" s="151"/>
      <c r="G36" s="151"/>
      <c r="H36" s="151"/>
      <c r="I36" s="151"/>
      <c r="J36" s="151"/>
      <c r="K36" s="151"/>
      <c r="L36" s="151"/>
      <c r="M36" s="151"/>
      <c r="N36" s="151"/>
      <c r="O36" s="151"/>
      <c r="P36" s="151"/>
      <c r="Q36" s="151"/>
      <c r="R36" s="151"/>
      <c r="S36" s="151"/>
      <c r="T36" s="151"/>
      <c r="U36" s="151"/>
      <c r="V36" s="151"/>
      <c r="W36" s="151"/>
      <c r="X36" s="151"/>
      <c r="Y36" s="151"/>
      <c r="Z36" s="143"/>
      <c r="AA36" s="143"/>
      <c r="AB36" s="143"/>
      <c r="AC36" s="143"/>
      <c r="AD36" s="151"/>
      <c r="AE36" s="151"/>
      <c r="AF36" s="151"/>
      <c r="AG36" s="151"/>
      <c r="AH36" s="143"/>
      <c r="AI36" s="143"/>
      <c r="AJ36" s="143"/>
      <c r="AK36" s="143"/>
      <c r="AL36" s="143"/>
      <c r="AM36" s="143"/>
      <c r="AN36" s="143"/>
      <c r="AO36" s="143"/>
      <c r="AP36" s="143"/>
      <c r="AQ36" s="143"/>
      <c r="AR36" s="143"/>
      <c r="AS36" s="143"/>
      <c r="AT36" s="143"/>
      <c r="AU36" s="143"/>
      <c r="AV36" s="143"/>
      <c r="AW36" s="143"/>
      <c r="AX36" s="143"/>
      <c r="AY36" s="143"/>
      <c r="AZ36" s="146"/>
      <c r="BA36" s="372" t="s">
        <v>987</v>
      </c>
      <c r="BB36" s="86"/>
      <c r="BC36" s="55"/>
      <c r="BD36" s="70"/>
      <c r="BF36" s="57"/>
      <c r="BG36" s="57"/>
      <c r="BH36" s="87"/>
      <c r="BI36" s="58"/>
      <c r="BJ36" s="58"/>
      <c r="BK36" s="58"/>
    </row>
    <row r="37" spans="1:63" ht="12.75" customHeight="1">
      <c r="A37" s="78"/>
      <c r="B37" s="85"/>
      <c r="C37" s="80" t="s">
        <v>20</v>
      </c>
      <c r="D37" s="153"/>
      <c r="E37" s="288" t="s">
        <v>7</v>
      </c>
      <c r="F37" s="288"/>
      <c r="G37" s="288"/>
      <c r="H37" s="288"/>
      <c r="I37" s="143"/>
      <c r="J37" s="382" t="s">
        <v>964</v>
      </c>
      <c r="K37" s="383"/>
      <c r="L37" s="383"/>
      <c r="M37" s="383"/>
      <c r="N37" s="383"/>
      <c r="O37" s="383"/>
      <c r="P37" s="384"/>
      <c r="Q37" s="387" t="s">
        <v>959</v>
      </c>
      <c r="R37" s="388"/>
      <c r="S37" s="389"/>
      <c r="T37" s="385" t="s">
        <v>965</v>
      </c>
      <c r="U37" s="386"/>
      <c r="V37" s="386"/>
      <c r="W37" s="386"/>
      <c r="X37" s="386"/>
      <c r="Y37" s="386"/>
      <c r="Z37" s="288" t="s">
        <v>10</v>
      </c>
      <c r="AA37" s="288"/>
      <c r="AB37" s="288"/>
      <c r="AC37" s="288"/>
      <c r="AD37" s="143"/>
      <c r="AE37" s="289" t="s">
        <v>970</v>
      </c>
      <c r="AF37" s="289"/>
      <c r="AG37" s="289"/>
      <c r="AH37" s="289"/>
      <c r="AI37" s="289"/>
      <c r="AJ37" s="289"/>
      <c r="AK37" s="289"/>
      <c r="AL37" s="289"/>
      <c r="AM37" s="289"/>
      <c r="AN37" s="289"/>
      <c r="AO37" s="289"/>
      <c r="AP37" s="289"/>
      <c r="AQ37" s="289"/>
      <c r="AR37" s="289"/>
      <c r="AS37" s="289"/>
      <c r="AT37" s="289"/>
      <c r="AU37" s="289"/>
      <c r="AV37" s="289"/>
      <c r="AW37" s="289"/>
      <c r="AX37" s="289"/>
      <c r="AY37" s="289"/>
      <c r="AZ37" s="146"/>
      <c r="BA37" s="373"/>
      <c r="BB37" s="86"/>
      <c r="BC37" s="55"/>
      <c r="BD37" s="70"/>
      <c r="BH37" s="87"/>
    </row>
    <row r="38" spans="1:63" ht="5.0999999999999996" customHeight="1" thickBot="1">
      <c r="A38" s="78"/>
      <c r="B38" s="85"/>
      <c r="D38" s="154"/>
      <c r="E38" s="287"/>
      <c r="F38" s="287"/>
      <c r="G38" s="287"/>
      <c r="H38" s="287"/>
      <c r="I38" s="155"/>
      <c r="J38" s="150"/>
      <c r="K38" s="150"/>
      <c r="L38" s="150"/>
      <c r="M38" s="150"/>
      <c r="N38" s="150"/>
      <c r="O38" s="150"/>
      <c r="P38" s="150"/>
      <c r="Q38" s="150"/>
      <c r="R38" s="150"/>
      <c r="S38" s="150"/>
      <c r="T38" s="150"/>
      <c r="U38" s="150"/>
      <c r="V38" s="150"/>
      <c r="W38" s="156"/>
      <c r="X38" s="156"/>
      <c r="Y38" s="156"/>
      <c r="Z38" s="156"/>
      <c r="AA38" s="150"/>
      <c r="AB38" s="150"/>
      <c r="AC38" s="150"/>
      <c r="AD38" s="150"/>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7"/>
      <c r="BA38" s="373"/>
      <c r="BB38" s="86"/>
      <c r="BC38" s="55"/>
      <c r="BD38" s="70"/>
      <c r="BF38" s="57"/>
      <c r="BG38" s="57"/>
      <c r="BH38" s="88"/>
      <c r="BI38" s="58"/>
      <c r="BJ38" s="58"/>
      <c r="BK38" s="58"/>
    </row>
    <row r="39" spans="1:63" ht="12.75" customHeight="1" thickBot="1">
      <c r="A39" s="78"/>
      <c r="B39" s="85"/>
      <c r="C39" s="65"/>
      <c r="D39" s="154"/>
      <c r="E39" s="288" t="s">
        <v>11</v>
      </c>
      <c r="F39" s="288"/>
      <c r="G39" s="288"/>
      <c r="H39" s="288"/>
      <c r="I39" s="143"/>
      <c r="J39" s="290" t="s">
        <v>968</v>
      </c>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157"/>
      <c r="BA39" s="373"/>
      <c r="BB39" s="86"/>
      <c r="BC39" s="55"/>
      <c r="BD39" s="70"/>
      <c r="BH39" s="87"/>
    </row>
    <row r="40" spans="1:63" ht="5.0999999999999996" customHeight="1">
      <c r="A40" s="78"/>
      <c r="B40" s="85"/>
      <c r="C40" s="65"/>
      <c r="D40" s="154"/>
      <c r="E40" s="287"/>
      <c r="F40" s="287"/>
      <c r="G40" s="287"/>
      <c r="H40" s="287"/>
      <c r="I40" s="155"/>
      <c r="J40" s="155"/>
      <c r="K40" s="155"/>
      <c r="L40" s="156"/>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7"/>
      <c r="BA40" s="373"/>
      <c r="BB40" s="86"/>
      <c r="BC40" s="55"/>
      <c r="BD40" s="70"/>
      <c r="BF40" s="57"/>
      <c r="BG40" s="57"/>
      <c r="BH40" s="87"/>
      <c r="BI40" s="58"/>
      <c r="BJ40" s="58"/>
      <c r="BK40" s="58"/>
    </row>
    <row r="41" spans="1:63" ht="12.75" customHeight="1">
      <c r="A41" s="78"/>
      <c r="B41" s="85"/>
      <c r="D41" s="154"/>
      <c r="E41" s="288" t="s">
        <v>12</v>
      </c>
      <c r="F41" s="288"/>
      <c r="G41" s="288"/>
      <c r="H41" s="288"/>
      <c r="I41" s="155"/>
      <c r="J41" s="289" t="s">
        <v>972</v>
      </c>
      <c r="K41" s="289"/>
      <c r="L41" s="289"/>
      <c r="M41" s="289"/>
      <c r="N41" s="289"/>
      <c r="O41" s="289"/>
      <c r="P41" s="289"/>
      <c r="Q41" s="289"/>
      <c r="R41" s="289"/>
      <c r="S41" s="289"/>
      <c r="T41" s="289"/>
      <c r="U41" s="289"/>
      <c r="V41" s="289"/>
      <c r="W41" s="289"/>
      <c r="X41" s="289"/>
      <c r="Y41" s="289"/>
      <c r="Z41" s="289"/>
      <c r="AA41" s="289"/>
      <c r="AB41" s="150"/>
      <c r="AC41" s="288" t="s">
        <v>13</v>
      </c>
      <c r="AD41" s="288"/>
      <c r="AE41" s="150"/>
      <c r="AF41" s="289">
        <v>63178</v>
      </c>
      <c r="AG41" s="289"/>
      <c r="AH41" s="289"/>
      <c r="AI41" s="289"/>
      <c r="AJ41" s="150"/>
      <c r="AK41" s="288" t="s">
        <v>14</v>
      </c>
      <c r="AL41" s="288"/>
      <c r="AM41" s="288"/>
      <c r="AN41" s="150"/>
      <c r="AO41" s="291" t="s">
        <v>969</v>
      </c>
      <c r="AP41" s="291"/>
      <c r="AQ41" s="291"/>
      <c r="AR41" s="291"/>
      <c r="AS41" s="291"/>
      <c r="AT41" s="291"/>
      <c r="AU41" s="291"/>
      <c r="AV41" s="291"/>
      <c r="AW41" s="291"/>
      <c r="AX41" s="291"/>
      <c r="AY41" s="291"/>
      <c r="AZ41" s="157"/>
      <c r="BA41" s="373"/>
      <c r="BB41" s="86"/>
      <c r="BC41" s="55"/>
      <c r="BD41" s="70"/>
      <c r="BF41" s="57"/>
      <c r="BG41" s="57"/>
      <c r="BH41" s="87"/>
      <c r="BI41" s="58"/>
      <c r="BJ41" s="58"/>
      <c r="BK41" s="58"/>
    </row>
    <row r="42" spans="1:63" ht="5.0999999999999996" customHeight="1" thickBot="1">
      <c r="A42" s="78"/>
      <c r="B42" s="85"/>
      <c r="C42" s="65"/>
      <c r="D42" s="154"/>
      <c r="E42" s="287"/>
      <c r="F42" s="287"/>
      <c r="G42" s="287"/>
      <c r="H42" s="287"/>
      <c r="I42" s="155"/>
      <c r="J42" s="155"/>
      <c r="K42" s="155"/>
      <c r="L42" s="156"/>
      <c r="M42" s="156"/>
      <c r="N42" s="156"/>
      <c r="O42" s="156"/>
      <c r="P42" s="156"/>
      <c r="Q42" s="156"/>
      <c r="R42" s="156"/>
      <c r="S42" s="156"/>
      <c r="T42" s="156"/>
      <c r="U42" s="156"/>
      <c r="V42" s="156"/>
      <c r="W42" s="156"/>
      <c r="X42" s="156"/>
      <c r="Y42" s="156"/>
      <c r="Z42" s="156"/>
      <c r="AA42" s="143"/>
      <c r="AB42" s="143"/>
      <c r="AC42" s="156"/>
      <c r="AD42" s="156"/>
      <c r="AE42" s="143"/>
      <c r="AF42" s="143"/>
      <c r="AG42" s="143"/>
      <c r="AH42" s="143"/>
      <c r="AI42" s="156"/>
      <c r="AJ42" s="156"/>
      <c r="AK42" s="156"/>
      <c r="AL42" s="143"/>
      <c r="AM42" s="143"/>
      <c r="AN42" s="143"/>
      <c r="AO42" s="156"/>
      <c r="AP42" s="156"/>
      <c r="AQ42" s="156"/>
      <c r="AR42" s="156"/>
      <c r="AS42" s="156"/>
      <c r="AT42" s="156"/>
      <c r="AU42" s="156"/>
      <c r="AV42" s="156"/>
      <c r="AW42" s="156"/>
      <c r="AX42" s="156"/>
      <c r="AY42" s="156"/>
      <c r="AZ42" s="157"/>
      <c r="BA42" s="373"/>
      <c r="BB42" s="86"/>
      <c r="BC42" s="55"/>
      <c r="BD42" s="70"/>
      <c r="BF42" s="57"/>
      <c r="BG42" s="57"/>
      <c r="BI42" s="58"/>
      <c r="BJ42" s="58"/>
      <c r="BK42" s="58"/>
    </row>
    <row r="43" spans="1:63" s="65" customFormat="1" ht="12.75" customHeight="1" thickBot="1">
      <c r="A43" s="78"/>
      <c r="B43" s="85"/>
      <c r="D43" s="154"/>
      <c r="E43" s="288" t="s">
        <v>15</v>
      </c>
      <c r="F43" s="288"/>
      <c r="G43" s="288"/>
      <c r="H43" s="288"/>
      <c r="I43" s="155"/>
      <c r="J43" s="291"/>
      <c r="K43" s="291"/>
      <c r="L43" s="291"/>
      <c r="M43" s="291"/>
      <c r="N43" s="291"/>
      <c r="O43" s="291"/>
      <c r="P43" s="143"/>
      <c r="Q43" s="288" t="s">
        <v>16</v>
      </c>
      <c r="R43" s="288"/>
      <c r="S43" s="288"/>
      <c r="T43" s="143"/>
      <c r="U43" s="390" t="s">
        <v>1035</v>
      </c>
      <c r="V43" s="360"/>
      <c r="W43" s="360"/>
      <c r="X43" s="360"/>
      <c r="Y43" s="360"/>
      <c r="Z43" s="360"/>
      <c r="AA43" s="360"/>
      <c r="AB43" s="360"/>
      <c r="AC43" s="360"/>
      <c r="AD43" s="360"/>
      <c r="AE43" s="360"/>
      <c r="AF43" s="360"/>
      <c r="AG43" s="360"/>
      <c r="AH43" s="360"/>
      <c r="AI43" s="143"/>
      <c r="AJ43" s="288" t="s">
        <v>17</v>
      </c>
      <c r="AK43" s="288"/>
      <c r="AL43" s="288"/>
      <c r="AM43" s="288"/>
      <c r="AN43" s="143"/>
      <c r="AO43" s="381" t="s">
        <v>57</v>
      </c>
      <c r="AP43" s="381"/>
      <c r="AQ43" s="381"/>
      <c r="AR43" s="381"/>
      <c r="AS43" s="381"/>
      <c r="AT43" s="381"/>
      <c r="AU43" s="381"/>
      <c r="AV43" s="381"/>
      <c r="AW43" s="381"/>
      <c r="AX43" s="381"/>
      <c r="AY43" s="381"/>
      <c r="AZ43" s="157"/>
      <c r="BA43" s="374"/>
      <c r="BB43" s="86"/>
      <c r="BC43" s="55"/>
      <c r="BD43" s="70"/>
      <c r="BE43" s="66"/>
      <c r="BF43" s="67"/>
      <c r="BG43" s="67"/>
      <c r="BH43" s="89"/>
      <c r="BI43" s="68"/>
      <c r="BJ43" s="68"/>
      <c r="BK43" s="68"/>
    </row>
    <row r="44" spans="1:63" s="65" customFormat="1" ht="5.0999999999999996" customHeight="1">
      <c r="A44" s="78"/>
      <c r="B44" s="85"/>
      <c r="D44" s="154"/>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c r="AJ44" s="224"/>
      <c r="AK44" s="224"/>
      <c r="AL44" s="224"/>
      <c r="AM44" s="224"/>
      <c r="AN44" s="224"/>
      <c r="AO44" s="224"/>
      <c r="AP44" s="224"/>
      <c r="AQ44" s="224"/>
      <c r="AR44" s="224"/>
      <c r="AS44" s="224"/>
      <c r="AT44" s="224"/>
      <c r="AU44" s="224"/>
      <c r="AV44" s="224"/>
      <c r="AW44" s="224"/>
      <c r="AX44" s="224"/>
      <c r="AY44" s="224"/>
      <c r="AZ44" s="224"/>
      <c r="BA44" s="279"/>
      <c r="BB44" s="86"/>
      <c r="BC44" s="55"/>
      <c r="BD44" s="70"/>
      <c r="BE44" s="66"/>
      <c r="BF44" s="67"/>
      <c r="BG44" s="67"/>
      <c r="BH44" s="89"/>
      <c r="BI44" s="68"/>
      <c r="BJ44" s="68"/>
      <c r="BK44" s="68"/>
    </row>
    <row r="45" spans="1:63" s="65" customFormat="1" ht="12.75" customHeight="1">
      <c r="A45" s="78"/>
      <c r="B45" s="85"/>
      <c r="D45" s="154"/>
      <c r="E45" s="288" t="s">
        <v>990</v>
      </c>
      <c r="F45" s="288"/>
      <c r="G45" s="288"/>
      <c r="H45" s="288" t="s">
        <v>990</v>
      </c>
      <c r="I45" s="155"/>
      <c r="J45" s="291"/>
      <c r="K45" s="291"/>
      <c r="L45" s="291"/>
      <c r="M45" s="291"/>
      <c r="N45" s="291"/>
      <c r="O45" s="291"/>
      <c r="P45" s="151"/>
      <c r="Q45" s="288" t="s">
        <v>991</v>
      </c>
      <c r="R45" s="288"/>
      <c r="S45" s="288" t="s">
        <v>991</v>
      </c>
      <c r="T45" s="151"/>
      <c r="U45" s="294"/>
      <c r="V45" s="295"/>
      <c r="W45" s="295"/>
      <c r="X45" s="295"/>
      <c r="Y45" s="295"/>
      <c r="Z45" s="295"/>
      <c r="AA45" s="295"/>
      <c r="AB45" s="295"/>
      <c r="AC45" s="295"/>
      <c r="AD45" s="295"/>
      <c r="AE45" s="295"/>
      <c r="AF45" s="295"/>
      <c r="AG45" s="295"/>
      <c r="AH45" s="296"/>
      <c r="AI45" s="143"/>
      <c r="AJ45" s="288" t="s">
        <v>994</v>
      </c>
      <c r="AK45" s="288"/>
      <c r="AL45" s="288"/>
      <c r="AM45" s="288"/>
      <c r="AN45" s="143"/>
      <c r="AO45" s="297"/>
      <c r="AP45" s="291"/>
      <c r="AQ45" s="291"/>
      <c r="AR45" s="291"/>
      <c r="AS45" s="291"/>
      <c r="AT45" s="291"/>
      <c r="AU45" s="291"/>
      <c r="AV45" s="291"/>
      <c r="AW45" s="291"/>
      <c r="AX45" s="291"/>
      <c r="AY45" s="291"/>
      <c r="AZ45" s="157"/>
      <c r="BA45" s="279"/>
      <c r="BB45" s="86"/>
      <c r="BC45" s="55"/>
      <c r="BD45" s="70"/>
      <c r="BE45" s="66"/>
      <c r="BF45" s="67"/>
      <c r="BG45" s="67"/>
      <c r="BH45" s="89"/>
      <c r="BI45" s="68"/>
      <c r="BJ45" s="68"/>
      <c r="BK45" s="68"/>
    </row>
    <row r="46" spans="1:63" ht="13.5">
      <c r="A46" s="78"/>
      <c r="B46" s="85"/>
      <c r="C46" s="65"/>
      <c r="D46" s="142"/>
      <c r="E46" s="151"/>
      <c r="F46" s="151"/>
      <c r="G46" s="151"/>
      <c r="H46" s="151"/>
      <c r="I46" s="151"/>
      <c r="J46" s="151"/>
      <c r="K46" s="151"/>
      <c r="L46" s="151"/>
      <c r="M46" s="151"/>
      <c r="N46" s="151"/>
      <c r="O46" s="151"/>
      <c r="P46" s="151"/>
      <c r="Q46" s="151"/>
      <c r="R46" s="151"/>
      <c r="S46" s="151"/>
      <c r="T46" s="151"/>
      <c r="U46" s="151"/>
      <c r="V46" s="151"/>
      <c r="W46" s="151"/>
      <c r="X46" s="151"/>
      <c r="Y46" s="151"/>
      <c r="Z46" s="143"/>
      <c r="AA46" s="143"/>
      <c r="AB46" s="143"/>
      <c r="AC46" s="143"/>
      <c r="AD46" s="151"/>
      <c r="AE46" s="151"/>
      <c r="AF46" s="151"/>
      <c r="AG46" s="151"/>
      <c r="AH46" s="143"/>
      <c r="AI46" s="143"/>
      <c r="AJ46" s="143"/>
      <c r="AK46" s="143"/>
      <c r="AL46" s="143"/>
      <c r="AM46" s="143"/>
      <c r="AN46" s="143"/>
      <c r="AO46" s="143"/>
      <c r="AP46" s="143"/>
      <c r="AQ46" s="143"/>
      <c r="AR46" s="143"/>
      <c r="AS46" s="143"/>
      <c r="AT46" s="143"/>
      <c r="AU46" s="143"/>
      <c r="AV46" s="143"/>
      <c r="AW46" s="143"/>
      <c r="AX46" s="143"/>
      <c r="AY46" s="143"/>
      <c r="AZ46" s="146"/>
      <c r="BA46" s="372" t="s">
        <v>987</v>
      </c>
      <c r="BB46" s="86"/>
      <c r="BC46" s="55"/>
      <c r="BD46" s="70"/>
      <c r="BF46" s="57"/>
      <c r="BG46" s="57"/>
      <c r="BH46" s="87"/>
      <c r="BI46" s="58"/>
      <c r="BJ46" s="58"/>
      <c r="BK46" s="58"/>
    </row>
    <row r="47" spans="1:63" ht="12.75" customHeight="1">
      <c r="A47" s="78"/>
      <c r="B47" s="85"/>
      <c r="C47" s="80" t="s">
        <v>21</v>
      </c>
      <c r="D47" s="153"/>
      <c r="E47" s="288" t="s">
        <v>7</v>
      </c>
      <c r="F47" s="288"/>
      <c r="G47" s="288"/>
      <c r="H47" s="288"/>
      <c r="I47" s="143"/>
      <c r="J47" s="382" t="s">
        <v>966</v>
      </c>
      <c r="K47" s="383"/>
      <c r="L47" s="383"/>
      <c r="M47" s="383"/>
      <c r="N47" s="383"/>
      <c r="O47" s="383"/>
      <c r="P47" s="384"/>
      <c r="Q47" s="387" t="s">
        <v>959</v>
      </c>
      <c r="R47" s="388"/>
      <c r="S47" s="389"/>
      <c r="T47" s="385" t="s">
        <v>967</v>
      </c>
      <c r="U47" s="386"/>
      <c r="V47" s="386"/>
      <c r="W47" s="386"/>
      <c r="X47" s="386"/>
      <c r="Y47" s="386"/>
      <c r="Z47" s="288" t="s">
        <v>10</v>
      </c>
      <c r="AA47" s="288"/>
      <c r="AB47" s="288"/>
      <c r="AC47" s="288"/>
      <c r="AD47" s="143"/>
      <c r="AE47" s="289" t="s">
        <v>971</v>
      </c>
      <c r="AF47" s="289"/>
      <c r="AG47" s="289"/>
      <c r="AH47" s="289"/>
      <c r="AI47" s="289"/>
      <c r="AJ47" s="289"/>
      <c r="AK47" s="289"/>
      <c r="AL47" s="289"/>
      <c r="AM47" s="289"/>
      <c r="AN47" s="289"/>
      <c r="AO47" s="289"/>
      <c r="AP47" s="289"/>
      <c r="AQ47" s="289"/>
      <c r="AR47" s="289"/>
      <c r="AS47" s="289"/>
      <c r="AT47" s="289"/>
      <c r="AU47" s="289"/>
      <c r="AV47" s="289"/>
      <c r="AW47" s="289"/>
      <c r="AX47" s="289"/>
      <c r="AY47" s="289"/>
      <c r="AZ47" s="146"/>
      <c r="BA47" s="373"/>
      <c r="BB47" s="86"/>
      <c r="BC47" s="55"/>
      <c r="BD47" s="70"/>
      <c r="BH47" s="87"/>
    </row>
    <row r="48" spans="1:63" ht="5.0999999999999996" customHeight="1" thickBot="1">
      <c r="A48" s="78"/>
      <c r="B48" s="85"/>
      <c r="D48" s="154"/>
      <c r="E48" s="287"/>
      <c r="F48" s="287"/>
      <c r="G48" s="287"/>
      <c r="H48" s="287"/>
      <c r="I48" s="155"/>
      <c r="J48" s="150"/>
      <c r="K48" s="150"/>
      <c r="L48" s="150"/>
      <c r="M48" s="150"/>
      <c r="N48" s="150"/>
      <c r="O48" s="150"/>
      <c r="P48" s="150"/>
      <c r="Q48" s="150"/>
      <c r="R48" s="150"/>
      <c r="S48" s="150"/>
      <c r="T48" s="150"/>
      <c r="U48" s="150"/>
      <c r="V48" s="150"/>
      <c r="W48" s="156"/>
      <c r="X48" s="156"/>
      <c r="Y48" s="156"/>
      <c r="Z48" s="156"/>
      <c r="AA48" s="150"/>
      <c r="AB48" s="150"/>
      <c r="AC48" s="150"/>
      <c r="AD48" s="150"/>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7"/>
      <c r="BA48" s="373"/>
      <c r="BB48" s="86"/>
      <c r="BC48" s="55"/>
      <c r="BD48" s="70"/>
      <c r="BF48" s="57"/>
      <c r="BG48" s="57"/>
      <c r="BH48" s="88"/>
      <c r="BI48" s="58"/>
      <c r="BJ48" s="58"/>
      <c r="BK48" s="58"/>
    </row>
    <row r="49" spans="1:63" ht="12.75" customHeight="1" thickBot="1">
      <c r="A49" s="78"/>
      <c r="B49" s="85"/>
      <c r="C49" s="65"/>
      <c r="D49" s="154"/>
      <c r="E49" s="288" t="s">
        <v>11</v>
      </c>
      <c r="F49" s="288"/>
      <c r="G49" s="288"/>
      <c r="H49" s="288"/>
      <c r="I49" s="143"/>
      <c r="J49" s="290" t="s">
        <v>973</v>
      </c>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c r="AP49" s="290"/>
      <c r="AQ49" s="290"/>
      <c r="AR49" s="290"/>
      <c r="AS49" s="290"/>
      <c r="AT49" s="290"/>
      <c r="AU49" s="290"/>
      <c r="AV49" s="290"/>
      <c r="AW49" s="290"/>
      <c r="AX49" s="290"/>
      <c r="AY49" s="290"/>
      <c r="AZ49" s="157"/>
      <c r="BA49" s="373"/>
      <c r="BB49" s="86"/>
      <c r="BC49" s="55"/>
      <c r="BD49" s="70"/>
      <c r="BH49" s="87"/>
    </row>
    <row r="50" spans="1:63" ht="5.0999999999999996" customHeight="1">
      <c r="A50" s="78"/>
      <c r="B50" s="85"/>
      <c r="C50" s="65"/>
      <c r="D50" s="154"/>
      <c r="E50" s="287"/>
      <c r="F50" s="287"/>
      <c r="G50" s="287"/>
      <c r="H50" s="287"/>
      <c r="I50" s="155"/>
      <c r="J50" s="155"/>
      <c r="K50" s="155"/>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c r="AV50" s="156"/>
      <c r="AW50" s="156"/>
      <c r="AX50" s="156"/>
      <c r="AY50" s="156"/>
      <c r="AZ50" s="157"/>
      <c r="BA50" s="373"/>
      <c r="BB50" s="86"/>
      <c r="BC50" s="55"/>
      <c r="BD50" s="70"/>
      <c r="BF50" s="57"/>
      <c r="BG50" s="57"/>
      <c r="BH50" s="87"/>
      <c r="BI50" s="58"/>
      <c r="BJ50" s="58"/>
      <c r="BK50" s="58"/>
    </row>
    <row r="51" spans="1:63" ht="12.75" customHeight="1">
      <c r="A51" s="78"/>
      <c r="B51" s="85"/>
      <c r="D51" s="154"/>
      <c r="E51" s="288" t="s">
        <v>12</v>
      </c>
      <c r="F51" s="288"/>
      <c r="G51" s="288"/>
      <c r="H51" s="288"/>
      <c r="I51" s="155"/>
      <c r="J51" s="289" t="s">
        <v>974</v>
      </c>
      <c r="K51" s="289"/>
      <c r="L51" s="289"/>
      <c r="M51" s="289"/>
      <c r="N51" s="289"/>
      <c r="O51" s="289"/>
      <c r="P51" s="289"/>
      <c r="Q51" s="289"/>
      <c r="R51" s="289"/>
      <c r="S51" s="289"/>
      <c r="T51" s="289"/>
      <c r="U51" s="289"/>
      <c r="V51" s="289"/>
      <c r="W51" s="289"/>
      <c r="X51" s="289"/>
      <c r="Y51" s="289"/>
      <c r="Z51" s="289"/>
      <c r="AA51" s="289"/>
      <c r="AB51" s="150"/>
      <c r="AC51" s="288" t="s">
        <v>13</v>
      </c>
      <c r="AD51" s="288"/>
      <c r="AE51" s="150"/>
      <c r="AF51" s="289">
        <v>44307</v>
      </c>
      <c r="AG51" s="289"/>
      <c r="AH51" s="289"/>
      <c r="AI51" s="289"/>
      <c r="AJ51" s="150"/>
      <c r="AK51" s="288" t="s">
        <v>14</v>
      </c>
      <c r="AL51" s="288"/>
      <c r="AM51" s="288"/>
      <c r="AN51" s="150"/>
      <c r="AO51" s="291" t="s">
        <v>975</v>
      </c>
      <c r="AP51" s="291"/>
      <c r="AQ51" s="291"/>
      <c r="AR51" s="291"/>
      <c r="AS51" s="291"/>
      <c r="AT51" s="291"/>
      <c r="AU51" s="291"/>
      <c r="AV51" s="291"/>
      <c r="AW51" s="291"/>
      <c r="AX51" s="291"/>
      <c r="AY51" s="291"/>
      <c r="AZ51" s="157"/>
      <c r="BA51" s="373"/>
      <c r="BB51" s="86"/>
      <c r="BC51" s="55"/>
      <c r="BD51" s="70"/>
      <c r="BF51" s="57"/>
      <c r="BG51" s="57"/>
      <c r="BH51" s="87"/>
      <c r="BI51" s="58"/>
      <c r="BJ51" s="58"/>
      <c r="BK51" s="58"/>
    </row>
    <row r="52" spans="1:63" ht="5.0999999999999996" customHeight="1" thickBot="1">
      <c r="A52" s="78"/>
      <c r="B52" s="85"/>
      <c r="C52" s="65"/>
      <c r="D52" s="154"/>
      <c r="E52" s="287"/>
      <c r="F52" s="287"/>
      <c r="G52" s="287"/>
      <c r="H52" s="287"/>
      <c r="I52" s="155"/>
      <c r="J52" s="155"/>
      <c r="K52" s="155"/>
      <c r="L52" s="156"/>
      <c r="M52" s="156"/>
      <c r="N52" s="156"/>
      <c r="O52" s="156"/>
      <c r="P52" s="156"/>
      <c r="Q52" s="156"/>
      <c r="R52" s="156"/>
      <c r="S52" s="156"/>
      <c r="T52" s="156"/>
      <c r="U52" s="156"/>
      <c r="V52" s="156"/>
      <c r="W52" s="156"/>
      <c r="X52" s="156"/>
      <c r="Y52" s="156"/>
      <c r="Z52" s="156"/>
      <c r="AA52" s="143"/>
      <c r="AB52" s="143"/>
      <c r="AC52" s="156"/>
      <c r="AD52" s="156"/>
      <c r="AE52" s="143"/>
      <c r="AF52" s="143"/>
      <c r="AG52" s="143"/>
      <c r="AH52" s="143"/>
      <c r="AI52" s="156"/>
      <c r="AJ52" s="156"/>
      <c r="AK52" s="156"/>
      <c r="AL52" s="143"/>
      <c r="AM52" s="143"/>
      <c r="AN52" s="143"/>
      <c r="AO52" s="156"/>
      <c r="AP52" s="156"/>
      <c r="AQ52" s="156"/>
      <c r="AR52" s="156"/>
      <c r="AS52" s="156"/>
      <c r="AT52" s="156"/>
      <c r="AU52" s="156"/>
      <c r="AV52" s="156"/>
      <c r="AW52" s="156"/>
      <c r="AX52" s="156"/>
      <c r="AY52" s="156"/>
      <c r="AZ52" s="157"/>
      <c r="BA52" s="373"/>
      <c r="BB52" s="86"/>
      <c r="BC52" s="55"/>
      <c r="BD52" s="70"/>
      <c r="BF52" s="57"/>
      <c r="BG52" s="57"/>
      <c r="BI52" s="58"/>
      <c r="BJ52" s="58"/>
      <c r="BK52" s="58"/>
    </row>
    <row r="53" spans="1:63" s="65" customFormat="1" ht="12.75" customHeight="1" thickBot="1">
      <c r="A53" s="78"/>
      <c r="B53" s="85"/>
      <c r="D53" s="154"/>
      <c r="E53" s="288" t="s">
        <v>15</v>
      </c>
      <c r="F53" s="288"/>
      <c r="G53" s="288"/>
      <c r="H53" s="288"/>
      <c r="I53" s="155"/>
      <c r="J53" s="291"/>
      <c r="K53" s="291"/>
      <c r="L53" s="291"/>
      <c r="M53" s="291"/>
      <c r="N53" s="291"/>
      <c r="O53" s="291"/>
      <c r="P53" s="143"/>
      <c r="Q53" s="288" t="s">
        <v>16</v>
      </c>
      <c r="R53" s="288"/>
      <c r="S53" s="288"/>
      <c r="T53" s="143"/>
      <c r="U53" s="390" t="s">
        <v>1036</v>
      </c>
      <c r="V53" s="360"/>
      <c r="W53" s="360"/>
      <c r="X53" s="360"/>
      <c r="Y53" s="360"/>
      <c r="Z53" s="360"/>
      <c r="AA53" s="360"/>
      <c r="AB53" s="360"/>
      <c r="AC53" s="360"/>
      <c r="AD53" s="360"/>
      <c r="AE53" s="360"/>
      <c r="AF53" s="360"/>
      <c r="AG53" s="360"/>
      <c r="AH53" s="360"/>
      <c r="AI53" s="143"/>
      <c r="AJ53" s="288" t="s">
        <v>17</v>
      </c>
      <c r="AK53" s="288"/>
      <c r="AL53" s="288"/>
      <c r="AM53" s="288"/>
      <c r="AN53" s="143"/>
      <c r="AO53" s="381" t="s">
        <v>326</v>
      </c>
      <c r="AP53" s="381"/>
      <c r="AQ53" s="381"/>
      <c r="AR53" s="381"/>
      <c r="AS53" s="381"/>
      <c r="AT53" s="381"/>
      <c r="AU53" s="381"/>
      <c r="AV53" s="381"/>
      <c r="AW53" s="381"/>
      <c r="AX53" s="381"/>
      <c r="AY53" s="381"/>
      <c r="AZ53" s="157"/>
      <c r="BA53" s="374"/>
      <c r="BB53" s="86"/>
      <c r="BC53" s="55"/>
      <c r="BD53" s="70"/>
      <c r="BE53" s="66"/>
      <c r="BF53" s="67"/>
      <c r="BG53" s="67"/>
      <c r="BH53" s="89"/>
      <c r="BI53" s="68"/>
      <c r="BJ53" s="68"/>
      <c r="BK53" s="68"/>
    </row>
    <row r="54" spans="1:63" s="65" customFormat="1" ht="5.0999999999999996" customHeight="1">
      <c r="A54" s="78"/>
      <c r="B54" s="85"/>
      <c r="D54" s="15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79"/>
      <c r="BB54" s="86"/>
      <c r="BC54" s="55"/>
      <c r="BD54" s="70"/>
      <c r="BE54" s="66"/>
      <c r="BF54" s="67"/>
      <c r="BG54" s="67"/>
      <c r="BH54" s="89"/>
      <c r="BI54" s="68"/>
      <c r="BJ54" s="68"/>
      <c r="BK54" s="68"/>
    </row>
    <row r="55" spans="1:63" s="65" customFormat="1" ht="12.75" customHeight="1">
      <c r="A55" s="78"/>
      <c r="B55" s="85"/>
      <c r="D55" s="154"/>
      <c r="E55" s="288" t="s">
        <v>990</v>
      </c>
      <c r="F55" s="288"/>
      <c r="G55" s="288"/>
      <c r="H55" s="288" t="s">
        <v>990</v>
      </c>
      <c r="I55" s="155"/>
      <c r="J55" s="291"/>
      <c r="K55" s="291"/>
      <c r="L55" s="291"/>
      <c r="M55" s="291"/>
      <c r="N55" s="291"/>
      <c r="O55" s="291"/>
      <c r="P55" s="151"/>
      <c r="Q55" s="288" t="s">
        <v>991</v>
      </c>
      <c r="R55" s="288"/>
      <c r="S55" s="288" t="s">
        <v>991</v>
      </c>
      <c r="T55" s="151"/>
      <c r="U55" s="294"/>
      <c r="V55" s="295"/>
      <c r="W55" s="295"/>
      <c r="X55" s="295"/>
      <c r="Y55" s="295"/>
      <c r="Z55" s="295"/>
      <c r="AA55" s="295"/>
      <c r="AB55" s="295"/>
      <c r="AC55" s="295"/>
      <c r="AD55" s="295"/>
      <c r="AE55" s="295"/>
      <c r="AF55" s="295"/>
      <c r="AG55" s="295"/>
      <c r="AH55" s="296"/>
      <c r="AI55" s="143"/>
      <c r="AJ55" s="288" t="s">
        <v>994</v>
      </c>
      <c r="AK55" s="288"/>
      <c r="AL55" s="288"/>
      <c r="AM55" s="288"/>
      <c r="AN55" s="143"/>
      <c r="AO55" s="297"/>
      <c r="AP55" s="291"/>
      <c r="AQ55" s="291"/>
      <c r="AR55" s="291"/>
      <c r="AS55" s="291"/>
      <c r="AT55" s="291"/>
      <c r="AU55" s="291"/>
      <c r="AV55" s="291"/>
      <c r="AW55" s="291"/>
      <c r="AX55" s="291"/>
      <c r="AY55" s="291"/>
      <c r="AZ55" s="157"/>
      <c r="BA55" s="279"/>
      <c r="BB55" s="86"/>
      <c r="BC55" s="55"/>
      <c r="BD55" s="70"/>
      <c r="BE55" s="66"/>
      <c r="BF55" s="67"/>
      <c r="BG55" s="67"/>
      <c r="BH55" s="89"/>
      <c r="BI55" s="68"/>
      <c r="BJ55" s="68"/>
      <c r="BK55" s="68"/>
    </row>
    <row r="56" spans="1:63" ht="13.5">
      <c r="A56" s="78"/>
      <c r="B56" s="85"/>
      <c r="C56" s="65"/>
      <c r="D56" s="142"/>
      <c r="E56" s="151"/>
      <c r="F56" s="151"/>
      <c r="G56" s="151"/>
      <c r="H56" s="151"/>
      <c r="I56" s="151"/>
      <c r="J56" s="151"/>
      <c r="K56" s="151"/>
      <c r="L56" s="151"/>
      <c r="M56" s="151"/>
      <c r="N56" s="151"/>
      <c r="O56" s="151"/>
      <c r="P56" s="151"/>
      <c r="Q56" s="151"/>
      <c r="R56" s="151"/>
      <c r="S56" s="151"/>
      <c r="T56" s="151"/>
      <c r="U56" s="151"/>
      <c r="V56" s="151"/>
      <c r="W56" s="151"/>
      <c r="X56" s="151"/>
      <c r="Y56" s="151"/>
      <c r="Z56" s="143"/>
      <c r="AA56" s="143"/>
      <c r="AB56" s="143"/>
      <c r="AC56" s="143"/>
      <c r="AD56" s="151"/>
      <c r="AE56" s="151"/>
      <c r="AF56" s="151"/>
      <c r="AG56" s="151"/>
      <c r="AH56" s="143"/>
      <c r="AI56" s="143"/>
      <c r="AJ56" s="143"/>
      <c r="AK56" s="143"/>
      <c r="AL56" s="143"/>
      <c r="AM56" s="143"/>
      <c r="AN56" s="143"/>
      <c r="AO56" s="143"/>
      <c r="AP56" s="143"/>
      <c r="AQ56" s="143"/>
      <c r="AR56" s="143"/>
      <c r="AS56" s="143"/>
      <c r="AT56" s="143"/>
      <c r="AU56" s="143"/>
      <c r="AV56" s="143"/>
      <c r="AW56" s="143"/>
      <c r="AX56" s="143"/>
      <c r="AY56" s="143"/>
      <c r="AZ56" s="146"/>
      <c r="BA56" s="372" t="s">
        <v>987</v>
      </c>
      <c r="BB56" s="86"/>
      <c r="BC56" s="55"/>
      <c r="BD56" s="70"/>
      <c r="BF56" s="57"/>
      <c r="BG56" s="57"/>
      <c r="BH56" s="87"/>
      <c r="BI56" s="58"/>
      <c r="BJ56" s="58"/>
      <c r="BK56" s="58"/>
    </row>
    <row r="57" spans="1:63" ht="12.75" customHeight="1">
      <c r="A57" s="78"/>
      <c r="B57" s="85"/>
      <c r="C57" s="80" t="s">
        <v>22</v>
      </c>
      <c r="D57" s="153"/>
      <c r="E57" s="288" t="s">
        <v>7</v>
      </c>
      <c r="F57" s="288"/>
      <c r="G57" s="288"/>
      <c r="H57" s="288"/>
      <c r="I57" s="143"/>
      <c r="J57" s="382"/>
      <c r="K57" s="383"/>
      <c r="L57" s="383"/>
      <c r="M57" s="383"/>
      <c r="N57" s="383"/>
      <c r="O57" s="383"/>
      <c r="P57" s="384"/>
      <c r="Q57" s="387" t="s">
        <v>959</v>
      </c>
      <c r="R57" s="388"/>
      <c r="S57" s="389"/>
      <c r="T57" s="385"/>
      <c r="U57" s="386"/>
      <c r="V57" s="386"/>
      <c r="W57" s="386"/>
      <c r="X57" s="386"/>
      <c r="Y57" s="386"/>
      <c r="Z57" s="288" t="s">
        <v>10</v>
      </c>
      <c r="AA57" s="288"/>
      <c r="AB57" s="288"/>
      <c r="AC57" s="288"/>
      <c r="AD57" s="143"/>
      <c r="AE57" s="289"/>
      <c r="AF57" s="289"/>
      <c r="AG57" s="289"/>
      <c r="AH57" s="289"/>
      <c r="AI57" s="289"/>
      <c r="AJ57" s="289"/>
      <c r="AK57" s="289"/>
      <c r="AL57" s="289"/>
      <c r="AM57" s="289"/>
      <c r="AN57" s="289"/>
      <c r="AO57" s="289"/>
      <c r="AP57" s="289"/>
      <c r="AQ57" s="289"/>
      <c r="AR57" s="289"/>
      <c r="AS57" s="289"/>
      <c r="AT57" s="289"/>
      <c r="AU57" s="289"/>
      <c r="AV57" s="289"/>
      <c r="AW57" s="289"/>
      <c r="AX57" s="289"/>
      <c r="AY57" s="289"/>
      <c r="AZ57" s="146"/>
      <c r="BA57" s="373"/>
      <c r="BB57" s="86"/>
      <c r="BC57" s="55"/>
      <c r="BD57" s="70"/>
      <c r="BH57" s="87"/>
    </row>
    <row r="58" spans="1:63" ht="5.0999999999999996" customHeight="1" thickBot="1">
      <c r="A58" s="78"/>
      <c r="B58" s="85"/>
      <c r="D58" s="154"/>
      <c r="E58" s="287"/>
      <c r="F58" s="287"/>
      <c r="G58" s="287"/>
      <c r="H58" s="287"/>
      <c r="I58" s="155"/>
      <c r="J58" s="150"/>
      <c r="K58" s="150"/>
      <c r="L58" s="150"/>
      <c r="M58" s="150"/>
      <c r="N58" s="150"/>
      <c r="O58" s="150"/>
      <c r="P58" s="150"/>
      <c r="Q58" s="150"/>
      <c r="R58" s="150"/>
      <c r="S58" s="150"/>
      <c r="T58" s="150"/>
      <c r="U58" s="150"/>
      <c r="V58" s="150"/>
      <c r="W58" s="156"/>
      <c r="X58" s="156"/>
      <c r="Y58" s="156"/>
      <c r="Z58" s="156"/>
      <c r="AA58" s="150"/>
      <c r="AB58" s="150"/>
      <c r="AC58" s="150"/>
      <c r="AD58" s="150"/>
      <c r="AE58" s="156"/>
      <c r="AF58" s="156"/>
      <c r="AG58" s="156"/>
      <c r="AH58" s="156"/>
      <c r="AI58" s="156"/>
      <c r="AJ58" s="156"/>
      <c r="AK58" s="156"/>
      <c r="AL58" s="156"/>
      <c r="AM58" s="156"/>
      <c r="AN58" s="156"/>
      <c r="AO58" s="156"/>
      <c r="AP58" s="156"/>
      <c r="AQ58" s="156"/>
      <c r="AR58" s="156"/>
      <c r="AS58" s="156"/>
      <c r="AT58" s="156"/>
      <c r="AU58" s="156"/>
      <c r="AV58" s="156"/>
      <c r="AW58" s="156"/>
      <c r="AX58" s="156"/>
      <c r="AY58" s="156"/>
      <c r="AZ58" s="157"/>
      <c r="BA58" s="373"/>
      <c r="BB58" s="86"/>
      <c r="BC58" s="55"/>
      <c r="BD58" s="70"/>
      <c r="BF58" s="57"/>
      <c r="BG58" s="57"/>
      <c r="BH58" s="88"/>
      <c r="BI58" s="58"/>
      <c r="BJ58" s="58"/>
      <c r="BK58" s="58"/>
    </row>
    <row r="59" spans="1:63" ht="12.75" customHeight="1" thickBot="1">
      <c r="A59" s="78"/>
      <c r="B59" s="85"/>
      <c r="C59" s="65"/>
      <c r="D59" s="154"/>
      <c r="E59" s="288" t="s">
        <v>11</v>
      </c>
      <c r="F59" s="288"/>
      <c r="G59" s="288"/>
      <c r="H59" s="288"/>
      <c r="I59" s="143"/>
      <c r="J59" s="290"/>
      <c r="K59" s="290"/>
      <c r="L59" s="290"/>
      <c r="M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c r="AP59" s="290"/>
      <c r="AQ59" s="290"/>
      <c r="AR59" s="290"/>
      <c r="AS59" s="290"/>
      <c r="AT59" s="290"/>
      <c r="AU59" s="290"/>
      <c r="AV59" s="290"/>
      <c r="AW59" s="290"/>
      <c r="AX59" s="290"/>
      <c r="AY59" s="290"/>
      <c r="AZ59" s="157"/>
      <c r="BA59" s="373"/>
      <c r="BB59" s="86"/>
      <c r="BC59" s="55"/>
      <c r="BD59" s="70"/>
      <c r="BH59" s="87"/>
    </row>
    <row r="60" spans="1:63" ht="5.0999999999999996" customHeight="1">
      <c r="A60" s="78"/>
      <c r="B60" s="85"/>
      <c r="C60" s="65"/>
      <c r="D60" s="154"/>
      <c r="E60" s="287"/>
      <c r="F60" s="287"/>
      <c r="G60" s="287"/>
      <c r="H60" s="287"/>
      <c r="I60" s="155"/>
      <c r="J60" s="155"/>
      <c r="K60" s="155"/>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c r="AV60" s="156"/>
      <c r="AW60" s="156"/>
      <c r="AX60" s="156"/>
      <c r="AY60" s="156"/>
      <c r="AZ60" s="157"/>
      <c r="BA60" s="373"/>
      <c r="BB60" s="86"/>
      <c r="BC60" s="55"/>
      <c r="BD60" s="70"/>
      <c r="BF60" s="57"/>
      <c r="BG60" s="57"/>
      <c r="BH60" s="87"/>
      <c r="BI60" s="58"/>
      <c r="BJ60" s="58"/>
      <c r="BK60" s="58"/>
    </row>
    <row r="61" spans="1:63" ht="12.75" customHeight="1">
      <c r="A61" s="78"/>
      <c r="B61" s="85"/>
      <c r="D61" s="154"/>
      <c r="E61" s="288" t="s">
        <v>12</v>
      </c>
      <c r="F61" s="288"/>
      <c r="G61" s="288"/>
      <c r="H61" s="288"/>
      <c r="I61" s="155"/>
      <c r="J61" s="289"/>
      <c r="K61" s="289"/>
      <c r="L61" s="289"/>
      <c r="M61" s="289"/>
      <c r="N61" s="289"/>
      <c r="O61" s="289"/>
      <c r="P61" s="289"/>
      <c r="Q61" s="289"/>
      <c r="R61" s="289"/>
      <c r="S61" s="289"/>
      <c r="T61" s="289"/>
      <c r="U61" s="289"/>
      <c r="V61" s="289"/>
      <c r="W61" s="289"/>
      <c r="X61" s="289"/>
      <c r="Y61" s="289"/>
      <c r="Z61" s="289"/>
      <c r="AA61" s="289"/>
      <c r="AB61" s="150"/>
      <c r="AC61" s="224" t="s">
        <v>13</v>
      </c>
      <c r="AD61" s="224"/>
      <c r="AE61" s="150"/>
      <c r="AF61" s="289"/>
      <c r="AG61" s="289"/>
      <c r="AH61" s="289"/>
      <c r="AI61" s="289"/>
      <c r="AJ61" s="150"/>
      <c r="AK61" s="288" t="s">
        <v>14</v>
      </c>
      <c r="AL61" s="288"/>
      <c r="AM61" s="288"/>
      <c r="AN61" s="150"/>
      <c r="AO61" s="291"/>
      <c r="AP61" s="291"/>
      <c r="AQ61" s="291"/>
      <c r="AR61" s="291"/>
      <c r="AS61" s="291"/>
      <c r="AT61" s="291"/>
      <c r="AU61" s="291"/>
      <c r="AV61" s="291"/>
      <c r="AW61" s="291"/>
      <c r="AX61" s="291"/>
      <c r="AY61" s="291"/>
      <c r="AZ61" s="157"/>
      <c r="BA61" s="373"/>
      <c r="BB61" s="86"/>
      <c r="BC61" s="55"/>
      <c r="BD61" s="70"/>
      <c r="BF61" s="57"/>
      <c r="BG61" s="57"/>
      <c r="BH61" s="87"/>
      <c r="BI61" s="58"/>
      <c r="BJ61" s="58"/>
      <c r="BK61" s="58"/>
    </row>
    <row r="62" spans="1:63" ht="5.0999999999999996" customHeight="1" thickBot="1">
      <c r="A62" s="78"/>
      <c r="B62" s="85"/>
      <c r="C62" s="65"/>
      <c r="D62" s="154"/>
      <c r="E62" s="287"/>
      <c r="F62" s="287"/>
      <c r="G62" s="287"/>
      <c r="H62" s="287"/>
      <c r="I62" s="155"/>
      <c r="J62" s="155"/>
      <c r="K62" s="155"/>
      <c r="L62" s="156"/>
      <c r="M62" s="156"/>
      <c r="N62" s="156"/>
      <c r="O62" s="156"/>
      <c r="P62" s="156"/>
      <c r="Q62" s="156"/>
      <c r="R62" s="156"/>
      <c r="S62" s="156"/>
      <c r="T62" s="156"/>
      <c r="U62" s="156"/>
      <c r="V62" s="156"/>
      <c r="W62" s="156"/>
      <c r="X62" s="156"/>
      <c r="Y62" s="156"/>
      <c r="Z62" s="156"/>
      <c r="AA62" s="143"/>
      <c r="AB62" s="143"/>
      <c r="AC62" s="156"/>
      <c r="AD62" s="156"/>
      <c r="AE62" s="143"/>
      <c r="AF62" s="143"/>
      <c r="AG62" s="143"/>
      <c r="AH62" s="143"/>
      <c r="AI62" s="156"/>
      <c r="AJ62" s="156"/>
      <c r="AK62" s="156"/>
      <c r="AL62" s="143"/>
      <c r="AM62" s="143"/>
      <c r="AN62" s="143"/>
      <c r="AO62" s="156"/>
      <c r="AP62" s="156"/>
      <c r="AQ62" s="156"/>
      <c r="AR62" s="156"/>
      <c r="AS62" s="156"/>
      <c r="AT62" s="156"/>
      <c r="AU62" s="156"/>
      <c r="AV62" s="156"/>
      <c r="AW62" s="156"/>
      <c r="AX62" s="156"/>
      <c r="AY62" s="156"/>
      <c r="AZ62" s="157"/>
      <c r="BA62" s="373"/>
      <c r="BB62" s="86"/>
      <c r="BC62" s="55"/>
      <c r="BD62" s="70"/>
      <c r="BF62" s="57"/>
      <c r="BG62" s="57"/>
      <c r="BI62" s="58"/>
      <c r="BJ62" s="58"/>
      <c r="BK62" s="58"/>
    </row>
    <row r="63" spans="1:63" s="65" customFormat="1" ht="12.75" customHeight="1" thickBot="1">
      <c r="A63" s="78"/>
      <c r="B63" s="85"/>
      <c r="D63" s="154"/>
      <c r="E63" s="288" t="s">
        <v>15</v>
      </c>
      <c r="F63" s="288"/>
      <c r="G63" s="288"/>
      <c r="H63" s="288"/>
      <c r="I63" s="155"/>
      <c r="J63" s="291"/>
      <c r="K63" s="291"/>
      <c r="L63" s="291"/>
      <c r="M63" s="291"/>
      <c r="N63" s="291"/>
      <c r="O63" s="291"/>
      <c r="P63" s="143"/>
      <c r="Q63" s="326" t="s">
        <v>16</v>
      </c>
      <c r="R63" s="326"/>
      <c r="S63" s="326"/>
      <c r="T63" s="143"/>
      <c r="U63" s="360"/>
      <c r="V63" s="360"/>
      <c r="W63" s="360"/>
      <c r="X63" s="360"/>
      <c r="Y63" s="360"/>
      <c r="Z63" s="360"/>
      <c r="AA63" s="360"/>
      <c r="AB63" s="360"/>
      <c r="AC63" s="360"/>
      <c r="AD63" s="360"/>
      <c r="AE63" s="360"/>
      <c r="AF63" s="360"/>
      <c r="AG63" s="360"/>
      <c r="AH63" s="360"/>
      <c r="AI63" s="143"/>
      <c r="AJ63" s="288" t="s">
        <v>17</v>
      </c>
      <c r="AK63" s="288"/>
      <c r="AL63" s="288"/>
      <c r="AM63" s="288"/>
      <c r="AN63" s="143"/>
      <c r="AO63" s="381"/>
      <c r="AP63" s="381"/>
      <c r="AQ63" s="381"/>
      <c r="AR63" s="381"/>
      <c r="AS63" s="381"/>
      <c r="AT63" s="381"/>
      <c r="AU63" s="381"/>
      <c r="AV63" s="381"/>
      <c r="AW63" s="381"/>
      <c r="AX63" s="381"/>
      <c r="AY63" s="381"/>
      <c r="AZ63" s="157"/>
      <c r="BA63" s="373"/>
      <c r="BB63" s="86"/>
      <c r="BC63" s="55"/>
      <c r="BD63" s="70"/>
      <c r="BE63" s="66"/>
      <c r="BF63" s="67"/>
      <c r="BG63" s="67"/>
      <c r="BH63" s="89"/>
      <c r="BI63" s="68"/>
      <c r="BJ63" s="68"/>
      <c r="BK63" s="68"/>
    </row>
    <row r="64" spans="1:63" s="65" customFormat="1" ht="5.0999999999999996" customHeight="1">
      <c r="A64" s="78"/>
      <c r="B64" s="85"/>
      <c r="D64" s="15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373"/>
      <c r="BB64" s="86"/>
      <c r="BC64" s="55"/>
      <c r="BD64" s="70"/>
      <c r="BE64" s="66"/>
      <c r="BF64" s="67"/>
      <c r="BG64" s="67"/>
      <c r="BH64" s="89"/>
      <c r="BI64" s="68"/>
      <c r="BJ64" s="68"/>
      <c r="BK64" s="68"/>
    </row>
    <row r="65" spans="1:63" s="65" customFormat="1" ht="12.75" customHeight="1">
      <c r="A65" s="78"/>
      <c r="B65" s="85"/>
      <c r="D65" s="154"/>
      <c r="E65" s="288" t="s">
        <v>990</v>
      </c>
      <c r="F65" s="288"/>
      <c r="G65" s="288"/>
      <c r="H65" s="288" t="s">
        <v>990</v>
      </c>
      <c r="I65" s="155"/>
      <c r="J65" s="291"/>
      <c r="K65" s="291"/>
      <c r="L65" s="291"/>
      <c r="M65" s="291"/>
      <c r="N65" s="291"/>
      <c r="O65" s="291"/>
      <c r="P65" s="151"/>
      <c r="Q65" s="288" t="s">
        <v>991</v>
      </c>
      <c r="R65" s="288"/>
      <c r="S65" s="288" t="s">
        <v>991</v>
      </c>
      <c r="T65" s="151"/>
      <c r="U65" s="294"/>
      <c r="V65" s="295"/>
      <c r="W65" s="295"/>
      <c r="X65" s="295"/>
      <c r="Y65" s="295"/>
      <c r="Z65" s="295"/>
      <c r="AA65" s="295"/>
      <c r="AB65" s="295"/>
      <c r="AC65" s="295"/>
      <c r="AD65" s="295"/>
      <c r="AE65" s="295"/>
      <c r="AF65" s="295"/>
      <c r="AG65" s="295"/>
      <c r="AH65" s="296"/>
      <c r="AI65" s="143"/>
      <c r="AJ65" s="288" t="s">
        <v>994</v>
      </c>
      <c r="AK65" s="288"/>
      <c r="AL65" s="288"/>
      <c r="AM65" s="288"/>
      <c r="AN65" s="143"/>
      <c r="AO65" s="297"/>
      <c r="AP65" s="291"/>
      <c r="AQ65" s="291"/>
      <c r="AR65" s="291"/>
      <c r="AS65" s="291"/>
      <c r="AT65" s="291"/>
      <c r="AU65" s="291"/>
      <c r="AV65" s="291"/>
      <c r="AW65" s="291"/>
      <c r="AX65" s="291"/>
      <c r="AY65" s="291"/>
      <c r="AZ65" s="157"/>
      <c r="BA65" s="373"/>
      <c r="BB65" s="86"/>
      <c r="BC65" s="55"/>
      <c r="BD65" s="70"/>
      <c r="BE65" s="66"/>
      <c r="BF65" s="67"/>
      <c r="BG65" s="67"/>
      <c r="BH65" s="89"/>
      <c r="BI65" s="68"/>
      <c r="BJ65" s="68"/>
      <c r="BK65" s="68"/>
    </row>
    <row r="66" spans="1:63" s="65" customFormat="1" ht="5.0999999999999996" customHeight="1">
      <c r="A66" s="78"/>
      <c r="B66" s="85"/>
      <c r="D66" s="141"/>
      <c r="E66" s="136"/>
      <c r="F66" s="136"/>
      <c r="G66" s="136"/>
      <c r="H66" s="136"/>
      <c r="I66" s="136"/>
      <c r="J66" s="136"/>
      <c r="K66" s="136"/>
      <c r="L66" s="136"/>
      <c r="M66" s="136"/>
      <c r="N66" s="136"/>
      <c r="O66" s="136"/>
      <c r="P66" s="136"/>
      <c r="Q66" s="136"/>
      <c r="R66" s="136"/>
      <c r="S66" s="136"/>
      <c r="T66" s="136"/>
      <c r="U66" s="136"/>
      <c r="V66" s="136"/>
      <c r="W66" s="136"/>
      <c r="X66" s="136"/>
      <c r="Y66" s="136"/>
      <c r="Z66" s="137"/>
      <c r="AA66" s="137"/>
      <c r="AB66" s="137"/>
      <c r="AC66" s="137"/>
      <c r="AD66" s="136"/>
      <c r="AE66" s="136"/>
      <c r="AF66" s="136"/>
      <c r="AG66" s="136"/>
      <c r="AH66" s="137"/>
      <c r="AI66" s="137"/>
      <c r="AJ66" s="137"/>
      <c r="AK66" s="137"/>
      <c r="AL66" s="137"/>
      <c r="AM66" s="137"/>
      <c r="AN66" s="137"/>
      <c r="AO66" s="137"/>
      <c r="AP66" s="137"/>
      <c r="AQ66" s="137"/>
      <c r="AR66" s="137"/>
      <c r="AS66" s="137"/>
      <c r="AT66" s="137"/>
      <c r="AU66" s="137"/>
      <c r="AV66" s="137"/>
      <c r="AW66" s="137"/>
      <c r="AX66" s="137"/>
      <c r="AY66" s="137"/>
      <c r="AZ66" s="148"/>
      <c r="BA66" s="374"/>
      <c r="BB66" s="86"/>
      <c r="BC66" s="55"/>
      <c r="BD66" s="70"/>
      <c r="BE66" s="66"/>
      <c r="BF66" s="67"/>
      <c r="BG66" s="67"/>
      <c r="BH66" s="87"/>
      <c r="BI66" s="68"/>
      <c r="BJ66" s="68"/>
      <c r="BK66" s="68"/>
    </row>
    <row r="67" spans="1:63" ht="14.25" thickBot="1">
      <c r="A67" s="78"/>
      <c r="B67" s="90"/>
      <c r="C67" s="91"/>
      <c r="D67" s="92"/>
      <c r="E67" s="91"/>
      <c r="F67" s="91"/>
      <c r="G67" s="91"/>
      <c r="H67" s="91"/>
      <c r="I67" s="91"/>
      <c r="J67" s="91"/>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c r="BB67" s="94"/>
      <c r="BC67" s="55"/>
      <c r="BD67" s="70"/>
    </row>
    <row r="68" spans="1:63" s="77" customFormat="1" ht="13.5" thickBot="1">
      <c r="A68" s="55"/>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1"/>
      <c r="BE68" s="75"/>
    </row>
    <row r="69" spans="1:63" ht="21" thickBot="1">
      <c r="A69" s="55"/>
      <c r="B69" s="353" t="s">
        <v>23</v>
      </c>
      <c r="C69" s="354"/>
      <c r="D69" s="354"/>
      <c r="E69" s="354"/>
      <c r="F69" s="354"/>
      <c r="G69" s="354"/>
      <c r="H69" s="354"/>
      <c r="I69" s="354"/>
      <c r="J69" s="354"/>
      <c r="K69" s="354"/>
      <c r="L69" s="354"/>
      <c r="M69" s="354"/>
      <c r="N69" s="354"/>
      <c r="O69" s="354"/>
      <c r="P69" s="354"/>
      <c r="Q69" s="354"/>
      <c r="R69" s="354"/>
      <c r="S69" s="354"/>
      <c r="T69" s="354"/>
      <c r="U69" s="354"/>
      <c r="V69" s="354"/>
      <c r="W69" s="354"/>
      <c r="X69" s="354"/>
      <c r="Y69" s="354"/>
      <c r="Z69" s="354"/>
      <c r="AA69" s="354"/>
      <c r="AB69" s="354"/>
      <c r="AC69" s="354"/>
      <c r="AD69" s="354"/>
      <c r="AE69" s="354"/>
      <c r="AF69" s="354"/>
      <c r="AG69" s="354"/>
      <c r="AH69" s="354"/>
      <c r="AI69" s="354"/>
      <c r="AJ69" s="354"/>
      <c r="AK69" s="354"/>
      <c r="AL69" s="354"/>
      <c r="AM69" s="354"/>
      <c r="AN69" s="354"/>
      <c r="AO69" s="354"/>
      <c r="AP69" s="354"/>
      <c r="AQ69" s="354"/>
      <c r="AR69" s="354"/>
      <c r="AS69" s="354"/>
      <c r="AT69" s="354"/>
      <c r="AU69" s="354"/>
      <c r="AV69" s="354"/>
      <c r="AW69" s="354"/>
      <c r="AX69" s="354"/>
      <c r="AY69" s="354"/>
      <c r="AZ69" s="354"/>
      <c r="BA69" s="354"/>
      <c r="BB69" s="355"/>
      <c r="BC69" s="55"/>
      <c r="BD69" s="51"/>
    </row>
    <row r="70" spans="1:63">
      <c r="A70" s="55"/>
      <c r="B70" s="95"/>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6"/>
      <c r="AL70" s="96"/>
      <c r="AM70" s="96"/>
      <c r="AN70" s="96"/>
      <c r="AO70" s="96"/>
      <c r="AP70" s="96"/>
      <c r="AQ70" s="96"/>
      <c r="AR70" s="96"/>
      <c r="AS70" s="96"/>
      <c r="AT70" s="96"/>
      <c r="AU70" s="96"/>
      <c r="AV70" s="96"/>
      <c r="AW70" s="96"/>
      <c r="AX70" s="96"/>
      <c r="AY70" s="96"/>
      <c r="AZ70" s="96"/>
      <c r="BA70" s="96"/>
      <c r="BB70" s="97"/>
      <c r="BC70" s="55"/>
      <c r="BD70" s="51"/>
      <c r="BH70" s="87"/>
    </row>
    <row r="71" spans="1:63" ht="5.0999999999999996" customHeight="1" thickBot="1">
      <c r="A71" s="55"/>
      <c r="B71" s="98"/>
      <c r="C71" s="55"/>
      <c r="D71" s="139"/>
      <c r="E71" s="131"/>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31"/>
      <c r="AE71" s="131"/>
      <c r="AF71" s="131"/>
      <c r="AG71" s="140"/>
      <c r="AH71" s="372" t="s">
        <v>987</v>
      </c>
      <c r="AI71" s="99"/>
      <c r="AJ71" s="99"/>
      <c r="AK71" s="99"/>
      <c r="AL71" s="164"/>
      <c r="AM71" s="165"/>
      <c r="AN71" s="165"/>
      <c r="AO71" s="165"/>
      <c r="AP71" s="165"/>
      <c r="AQ71" s="165"/>
      <c r="AR71" s="165"/>
      <c r="AS71" s="165"/>
      <c r="AT71" s="166"/>
      <c r="AU71" s="167"/>
      <c r="AV71" s="167"/>
      <c r="AW71" s="167"/>
      <c r="AX71" s="167"/>
      <c r="AY71" s="167"/>
      <c r="AZ71" s="168"/>
      <c r="BA71" s="372" t="s">
        <v>987</v>
      </c>
      <c r="BB71" s="86"/>
      <c r="BC71" s="55"/>
      <c r="BD71" s="51"/>
      <c r="BH71" s="87"/>
    </row>
    <row r="72" spans="1:63" ht="17.25" thickBot="1">
      <c r="A72" s="64"/>
      <c r="B72" s="98"/>
      <c r="C72" s="55"/>
      <c r="D72" s="134"/>
      <c r="E72" s="309" t="s">
        <v>985</v>
      </c>
      <c r="F72" s="309"/>
      <c r="G72" s="309"/>
      <c r="H72" s="309"/>
      <c r="I72" s="309"/>
      <c r="J72" s="309"/>
      <c r="K72" s="310"/>
      <c r="L72" s="321" t="s">
        <v>1039</v>
      </c>
      <c r="M72" s="322"/>
      <c r="N72" s="322"/>
      <c r="O72" s="322"/>
      <c r="P72" s="322"/>
      <c r="Q72" s="322"/>
      <c r="R72" s="322"/>
      <c r="S72" s="322"/>
      <c r="T72" s="322"/>
      <c r="U72" s="322"/>
      <c r="V72" s="322"/>
      <c r="W72" s="322"/>
      <c r="X72" s="322"/>
      <c r="Y72" s="322"/>
      <c r="Z72" s="322"/>
      <c r="AA72" s="322"/>
      <c r="AB72" s="322"/>
      <c r="AC72" s="322"/>
      <c r="AD72" s="322"/>
      <c r="AE72" s="322"/>
      <c r="AF72" s="323"/>
      <c r="AG72" s="158"/>
      <c r="AH72" s="373"/>
      <c r="AI72" s="99"/>
      <c r="AJ72" s="99"/>
      <c r="AK72" s="99"/>
      <c r="AL72" s="142"/>
      <c r="AM72" s="307" t="s">
        <v>24</v>
      </c>
      <c r="AN72" s="307"/>
      <c r="AO72" s="307"/>
      <c r="AP72" s="307"/>
      <c r="AQ72" s="307"/>
      <c r="AR72" s="307"/>
      <c r="AS72" s="307"/>
      <c r="AT72" s="307"/>
      <c r="AU72" s="318" t="s">
        <v>234</v>
      </c>
      <c r="AV72" s="319"/>
      <c r="AW72" s="319"/>
      <c r="AX72" s="319"/>
      <c r="AY72" s="320"/>
      <c r="AZ72" s="129"/>
      <c r="BA72" s="373"/>
      <c r="BB72" s="86"/>
      <c r="BC72" s="64"/>
      <c r="BD72" s="59"/>
      <c r="BH72" s="87"/>
    </row>
    <row r="73" spans="1:63" ht="5.0999999999999996" customHeight="1">
      <c r="A73" s="64"/>
      <c r="B73" s="98"/>
      <c r="C73" s="55"/>
      <c r="D73" s="159"/>
      <c r="E73" s="160"/>
      <c r="F73" s="160"/>
      <c r="G73" s="160"/>
      <c r="H73" s="160"/>
      <c r="I73" s="160"/>
      <c r="J73" s="160"/>
      <c r="K73" s="160"/>
      <c r="L73" s="161"/>
      <c r="M73" s="162"/>
      <c r="N73" s="162"/>
      <c r="O73" s="162"/>
      <c r="P73" s="162"/>
      <c r="Q73" s="162"/>
      <c r="R73" s="162"/>
      <c r="S73" s="162"/>
      <c r="T73" s="162"/>
      <c r="U73" s="162"/>
      <c r="V73" s="162"/>
      <c r="W73" s="162"/>
      <c r="X73" s="162"/>
      <c r="Y73" s="162"/>
      <c r="Z73" s="162"/>
      <c r="AA73" s="162"/>
      <c r="AB73" s="162"/>
      <c r="AC73" s="162"/>
      <c r="AD73" s="162"/>
      <c r="AE73" s="162"/>
      <c r="AF73" s="162"/>
      <c r="AG73" s="163"/>
      <c r="AH73" s="374"/>
      <c r="AI73" s="99"/>
      <c r="AJ73" s="99"/>
      <c r="AK73" s="99"/>
      <c r="AL73" s="159"/>
      <c r="AM73" s="161"/>
      <c r="AN73" s="161"/>
      <c r="AO73" s="161"/>
      <c r="AP73" s="161"/>
      <c r="AQ73" s="161"/>
      <c r="AR73" s="161"/>
      <c r="AS73" s="161"/>
      <c r="AT73" s="161"/>
      <c r="AU73" s="161"/>
      <c r="AV73" s="161"/>
      <c r="AW73" s="161"/>
      <c r="AX73" s="161"/>
      <c r="AY73" s="161"/>
      <c r="AZ73" s="169"/>
      <c r="BA73" s="374"/>
      <c r="BB73" s="86"/>
      <c r="BC73" s="64"/>
      <c r="BD73" s="70"/>
      <c r="BH73" s="87"/>
    </row>
    <row r="74" spans="1:63" ht="13.5">
      <c r="A74" s="64"/>
      <c r="B74" s="98"/>
      <c r="C74" s="55"/>
      <c r="J74" s="100"/>
      <c r="K74" s="100"/>
      <c r="L74" s="99"/>
      <c r="AH74" s="99"/>
      <c r="AI74" s="99"/>
      <c r="AJ74" s="99"/>
      <c r="AK74" s="99"/>
      <c r="AL74" s="99"/>
      <c r="AM74" s="99"/>
      <c r="AN74" s="99"/>
      <c r="AO74" s="99"/>
      <c r="AP74" s="99"/>
      <c r="AQ74" s="99"/>
      <c r="AR74" s="99"/>
      <c r="AS74" s="99"/>
      <c r="AT74" s="99"/>
      <c r="AU74" s="99"/>
      <c r="AV74" s="99"/>
      <c r="AW74" s="99"/>
      <c r="AX74" s="99"/>
      <c r="AY74" s="99"/>
      <c r="AZ74" s="99"/>
      <c r="BB74" s="86"/>
      <c r="BC74" s="64"/>
      <c r="BD74" s="70"/>
      <c r="BH74" s="87"/>
    </row>
    <row r="75" spans="1:63" ht="5.0999999999999996" customHeight="1" thickBot="1">
      <c r="A75" s="64"/>
      <c r="B75" s="98"/>
      <c r="C75" s="55"/>
      <c r="D75" s="164"/>
      <c r="E75" s="166"/>
      <c r="F75" s="166"/>
      <c r="G75" s="166"/>
      <c r="H75" s="166"/>
      <c r="I75" s="166"/>
      <c r="J75" s="170"/>
      <c r="K75" s="170"/>
      <c r="L75" s="171"/>
      <c r="M75" s="171"/>
      <c r="N75" s="171"/>
      <c r="O75" s="171"/>
      <c r="P75" s="171"/>
      <c r="Q75" s="171"/>
      <c r="R75" s="171"/>
      <c r="S75" s="171"/>
      <c r="T75" s="171"/>
      <c r="U75" s="171"/>
      <c r="V75" s="171"/>
      <c r="W75" s="171"/>
      <c r="X75" s="171"/>
      <c r="Y75" s="171"/>
      <c r="Z75" s="171"/>
      <c r="AA75" s="171"/>
      <c r="AB75" s="171"/>
      <c r="AC75" s="171"/>
      <c r="AD75" s="171"/>
      <c r="AE75" s="171"/>
      <c r="AF75" s="171"/>
      <c r="AG75" s="172"/>
      <c r="AH75" s="372" t="s">
        <v>987</v>
      </c>
      <c r="AI75" s="101"/>
      <c r="AJ75" s="101"/>
      <c r="AK75" s="99"/>
      <c r="AL75" s="177"/>
      <c r="AM75" s="178"/>
      <c r="AN75" s="131"/>
      <c r="AO75" s="131"/>
      <c r="AP75" s="131"/>
      <c r="AQ75" s="131"/>
      <c r="AR75" s="131"/>
      <c r="AS75" s="131"/>
      <c r="AT75" s="131"/>
      <c r="AU75" s="131"/>
      <c r="AV75" s="178"/>
      <c r="AW75" s="178"/>
      <c r="AX75" s="178"/>
      <c r="AY75" s="178"/>
      <c r="AZ75" s="179"/>
      <c r="BA75" s="372" t="s">
        <v>987</v>
      </c>
      <c r="BB75" s="86"/>
      <c r="BC75" s="64"/>
      <c r="BD75" s="70"/>
      <c r="BH75" s="87"/>
    </row>
    <row r="76" spans="1:63" ht="13.5" customHeight="1" thickBot="1">
      <c r="A76" s="64"/>
      <c r="B76" s="98"/>
      <c r="C76" s="55"/>
      <c r="D76" s="134"/>
      <c r="E76" s="307" t="s">
        <v>980</v>
      </c>
      <c r="F76" s="307"/>
      <c r="G76" s="307"/>
      <c r="H76" s="307"/>
      <c r="I76" s="307"/>
      <c r="J76" s="307"/>
      <c r="K76" s="308"/>
      <c r="L76" s="357"/>
      <c r="M76" s="358"/>
      <c r="N76" s="358"/>
      <c r="O76" s="358"/>
      <c r="P76" s="358"/>
      <c r="Q76" s="358"/>
      <c r="R76" s="358"/>
      <c r="S76" s="358"/>
      <c r="T76" s="358"/>
      <c r="U76" s="358"/>
      <c r="V76" s="358"/>
      <c r="W76" s="358"/>
      <c r="X76" s="358"/>
      <c r="Y76" s="358"/>
      <c r="Z76" s="358"/>
      <c r="AA76" s="358"/>
      <c r="AB76" s="358"/>
      <c r="AC76" s="358"/>
      <c r="AD76" s="358"/>
      <c r="AE76" s="358"/>
      <c r="AF76" s="359"/>
      <c r="AG76" s="173"/>
      <c r="AH76" s="373"/>
      <c r="AI76" s="102"/>
      <c r="AJ76" s="101"/>
      <c r="AL76" s="180"/>
      <c r="AM76" s="307" t="s">
        <v>735</v>
      </c>
      <c r="AN76" s="307"/>
      <c r="AO76" s="307"/>
      <c r="AP76" s="307"/>
      <c r="AQ76" s="307"/>
      <c r="AR76" s="307"/>
      <c r="AS76" s="307"/>
      <c r="AT76" s="151"/>
      <c r="AU76" s="356" t="s">
        <v>805</v>
      </c>
      <c r="AV76" s="356"/>
      <c r="AW76" s="356"/>
      <c r="AX76" s="356"/>
      <c r="AY76" s="356"/>
      <c r="AZ76" s="129"/>
      <c r="BA76" s="373"/>
      <c r="BB76" s="86"/>
      <c r="BC76" s="64"/>
      <c r="BD76" s="59"/>
      <c r="BH76" s="87"/>
    </row>
    <row r="77" spans="1:63" ht="5.0999999999999996" customHeight="1">
      <c r="A77" s="64"/>
      <c r="B77" s="98"/>
      <c r="C77" s="55"/>
      <c r="D77" s="159"/>
      <c r="E77" s="174"/>
      <c r="F77" s="174"/>
      <c r="G77" s="174"/>
      <c r="H77" s="174"/>
      <c r="I77" s="174"/>
      <c r="J77" s="174"/>
      <c r="K77" s="174"/>
      <c r="L77" s="161"/>
      <c r="M77" s="175"/>
      <c r="N77" s="175"/>
      <c r="O77" s="175"/>
      <c r="P77" s="175"/>
      <c r="Q77" s="175"/>
      <c r="R77" s="175"/>
      <c r="S77" s="175"/>
      <c r="T77" s="175"/>
      <c r="U77" s="175"/>
      <c r="V77" s="175"/>
      <c r="W77" s="175"/>
      <c r="X77" s="175"/>
      <c r="Y77" s="175"/>
      <c r="Z77" s="175"/>
      <c r="AA77" s="175"/>
      <c r="AB77" s="175"/>
      <c r="AC77" s="175"/>
      <c r="AD77" s="175"/>
      <c r="AE77" s="175"/>
      <c r="AF77" s="175"/>
      <c r="AG77" s="176"/>
      <c r="AH77" s="374"/>
      <c r="AI77" s="101"/>
      <c r="AJ77" s="101"/>
      <c r="AK77" s="99"/>
      <c r="AL77" s="181"/>
      <c r="AM77" s="161"/>
      <c r="AN77" s="161"/>
      <c r="AO77" s="161"/>
      <c r="AP77" s="161"/>
      <c r="AQ77" s="161"/>
      <c r="AR77" s="161"/>
      <c r="AS77" s="161"/>
      <c r="AT77" s="161"/>
      <c r="AU77" s="161"/>
      <c r="AV77" s="161"/>
      <c r="AW77" s="161"/>
      <c r="AX77" s="161"/>
      <c r="AY77" s="161"/>
      <c r="AZ77" s="169"/>
      <c r="BA77" s="374"/>
      <c r="BB77" s="86"/>
      <c r="BC77" s="64"/>
      <c r="BD77" s="70"/>
      <c r="BH77" s="87"/>
    </row>
    <row r="78" spans="1:63">
      <c r="A78" s="55"/>
      <c r="B78" s="98"/>
      <c r="C78" s="55"/>
      <c r="D78" s="100"/>
      <c r="E78" s="100"/>
      <c r="F78" s="100"/>
      <c r="G78" s="100"/>
      <c r="H78" s="100"/>
      <c r="I78" s="100"/>
      <c r="J78" s="100"/>
      <c r="K78" s="100"/>
      <c r="L78" s="55"/>
      <c r="M78" s="103"/>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103"/>
      <c r="AQ78" s="103"/>
      <c r="AR78" s="103"/>
      <c r="AS78" s="103"/>
      <c r="AT78" s="103"/>
      <c r="AU78" s="103"/>
      <c r="AV78" s="103"/>
      <c r="AW78" s="103"/>
      <c r="AX78" s="103"/>
      <c r="AY78" s="103"/>
      <c r="AZ78" s="103"/>
      <c r="BA78" s="103"/>
      <c r="BB78" s="86"/>
      <c r="BC78" s="55"/>
      <c r="BD78" s="51"/>
    </row>
    <row r="79" spans="1:63" ht="5.0999999999999996" customHeight="1">
      <c r="A79" s="55"/>
      <c r="B79" s="98"/>
      <c r="C79" s="55"/>
      <c r="D79" s="182"/>
      <c r="E79" s="170"/>
      <c r="F79" s="170"/>
      <c r="G79" s="170"/>
      <c r="H79" s="170"/>
      <c r="I79" s="170"/>
      <c r="J79" s="170"/>
      <c r="K79" s="170"/>
      <c r="L79" s="131"/>
      <c r="M79" s="183"/>
      <c r="N79" s="183"/>
      <c r="O79" s="183"/>
      <c r="P79" s="183"/>
      <c r="Q79" s="183"/>
      <c r="R79" s="183"/>
      <c r="S79" s="183"/>
      <c r="T79" s="183"/>
      <c r="U79" s="183"/>
      <c r="V79" s="183"/>
      <c r="W79" s="183"/>
      <c r="X79" s="183"/>
      <c r="Y79" s="183"/>
      <c r="Z79" s="183"/>
      <c r="AA79" s="183"/>
      <c r="AB79" s="183"/>
      <c r="AC79" s="183"/>
      <c r="AD79" s="183"/>
      <c r="AE79" s="183"/>
      <c r="AF79" s="183"/>
      <c r="AG79" s="183"/>
      <c r="AH79" s="183"/>
      <c r="AI79" s="183"/>
      <c r="AJ79" s="183"/>
      <c r="AK79" s="183"/>
      <c r="AL79" s="183"/>
      <c r="AM79" s="183"/>
      <c r="AN79" s="183"/>
      <c r="AO79" s="183"/>
      <c r="AP79" s="183"/>
      <c r="AQ79" s="183"/>
      <c r="AR79" s="183"/>
      <c r="AS79" s="183"/>
      <c r="AT79" s="183"/>
      <c r="AU79" s="183"/>
      <c r="AV79" s="183"/>
      <c r="AW79" s="183"/>
      <c r="AX79" s="183"/>
      <c r="AY79" s="183"/>
      <c r="AZ79" s="184"/>
      <c r="BA79" s="458" t="s">
        <v>987</v>
      </c>
      <c r="BB79" s="86"/>
      <c r="BC79" s="55"/>
      <c r="BD79" s="51"/>
    </row>
    <row r="80" spans="1:63" ht="16.5">
      <c r="A80" s="55"/>
      <c r="B80" s="98"/>
      <c r="C80" s="55"/>
      <c r="D80" s="134"/>
      <c r="E80" s="307" t="s">
        <v>984</v>
      </c>
      <c r="F80" s="307"/>
      <c r="G80" s="307"/>
      <c r="H80" s="307"/>
      <c r="I80" s="307"/>
      <c r="J80" s="151"/>
      <c r="K80" s="151"/>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0"/>
      <c r="AM80" s="185"/>
      <c r="AN80" s="185"/>
      <c r="AO80" s="185"/>
      <c r="AP80" s="185"/>
      <c r="AQ80" s="185"/>
      <c r="AR80" s="185"/>
      <c r="AS80" s="185"/>
      <c r="AT80" s="185"/>
      <c r="AU80" s="185"/>
      <c r="AV80" s="185"/>
      <c r="AW80" s="185"/>
      <c r="AX80" s="185"/>
      <c r="AY80" s="185"/>
      <c r="AZ80" s="186"/>
      <c r="BA80" s="459"/>
      <c r="BB80" s="86"/>
      <c r="BC80" s="55"/>
      <c r="BD80" s="59"/>
      <c r="BH80" s="87"/>
    </row>
    <row r="81" spans="1:60" ht="5.0999999999999996" customHeight="1" thickBot="1">
      <c r="A81" s="55"/>
      <c r="B81" s="98"/>
      <c r="C81" s="55"/>
      <c r="D81" s="142"/>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2"/>
      <c r="BA81" s="459"/>
      <c r="BB81" s="86"/>
      <c r="BC81" s="55"/>
      <c r="BD81" s="70"/>
      <c r="BH81" s="87"/>
    </row>
    <row r="82" spans="1:60" ht="200.1" customHeight="1" thickBot="1">
      <c r="A82" s="55"/>
      <c r="B82" s="98"/>
      <c r="C82" s="55"/>
      <c r="D82" s="134"/>
      <c r="E82" s="304" t="s">
        <v>904</v>
      </c>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305"/>
      <c r="AP82" s="305"/>
      <c r="AQ82" s="305"/>
      <c r="AR82" s="305"/>
      <c r="AS82" s="305"/>
      <c r="AT82" s="305"/>
      <c r="AU82" s="305"/>
      <c r="AV82" s="305"/>
      <c r="AW82" s="305"/>
      <c r="AX82" s="305"/>
      <c r="AY82" s="306"/>
      <c r="AZ82" s="187"/>
      <c r="BA82" s="459"/>
      <c r="BB82" s="86"/>
      <c r="BC82" s="55"/>
      <c r="BD82" s="70"/>
      <c r="BH82" s="87"/>
    </row>
    <row r="83" spans="1:60" ht="5.0999999999999996" customHeight="1">
      <c r="A83" s="55"/>
      <c r="B83" s="98"/>
      <c r="C83" s="55"/>
      <c r="D83" s="159"/>
      <c r="E83" s="188"/>
      <c r="F83" s="188"/>
      <c r="G83" s="188"/>
      <c r="H83" s="188"/>
      <c r="I83" s="188"/>
      <c r="J83" s="188"/>
      <c r="K83" s="188"/>
      <c r="L83" s="188"/>
      <c r="M83" s="188"/>
      <c r="N83" s="188"/>
      <c r="O83" s="188"/>
      <c r="P83" s="188"/>
      <c r="Q83" s="188"/>
      <c r="R83" s="188"/>
      <c r="S83" s="188"/>
      <c r="T83" s="188"/>
      <c r="U83" s="188"/>
      <c r="V83" s="188"/>
      <c r="W83" s="188"/>
      <c r="X83" s="188"/>
      <c r="Y83" s="188"/>
      <c r="Z83" s="188"/>
      <c r="AA83" s="188"/>
      <c r="AB83" s="188"/>
      <c r="AC83" s="188"/>
      <c r="AD83" s="188"/>
      <c r="AE83" s="188"/>
      <c r="AF83" s="188"/>
      <c r="AG83" s="188"/>
      <c r="AH83" s="188"/>
      <c r="AI83" s="188"/>
      <c r="AJ83" s="188"/>
      <c r="AK83" s="188"/>
      <c r="AL83" s="188"/>
      <c r="AM83" s="188"/>
      <c r="AN83" s="188"/>
      <c r="AO83" s="188"/>
      <c r="AP83" s="188"/>
      <c r="AQ83" s="188"/>
      <c r="AR83" s="188"/>
      <c r="AS83" s="188"/>
      <c r="AT83" s="188"/>
      <c r="AU83" s="188"/>
      <c r="AV83" s="188"/>
      <c r="AW83" s="188"/>
      <c r="AX83" s="188"/>
      <c r="AY83" s="188"/>
      <c r="AZ83" s="189"/>
      <c r="BA83" s="459"/>
      <c r="BB83" s="86"/>
      <c r="BC83" s="55"/>
      <c r="BD83" s="70"/>
      <c r="BH83" s="87"/>
    </row>
    <row r="84" spans="1:60">
      <c r="A84" s="55"/>
      <c r="B84" s="98"/>
      <c r="C84" s="55"/>
      <c r="D84" s="55"/>
      <c r="E84" s="55"/>
      <c r="F84" s="55"/>
      <c r="G84" s="55"/>
      <c r="H84" s="55"/>
      <c r="I84" s="55"/>
      <c r="J84" s="55"/>
      <c r="K84" s="55"/>
      <c r="L84" s="104"/>
      <c r="M84" s="104"/>
      <c r="N84" s="104"/>
      <c r="O84" s="104"/>
      <c r="P84" s="104"/>
      <c r="Q84" s="104"/>
      <c r="R84" s="104"/>
      <c r="S84" s="104"/>
      <c r="T84" s="104"/>
      <c r="U84" s="104"/>
      <c r="V84" s="104"/>
      <c r="W84" s="104"/>
      <c r="X84" s="104"/>
      <c r="Y84" s="104"/>
      <c r="Z84" s="104"/>
      <c r="AA84" s="104"/>
      <c r="AB84" s="104"/>
      <c r="AC84" s="104"/>
      <c r="AD84" s="104"/>
      <c r="AE84" s="104"/>
      <c r="AF84" s="104"/>
      <c r="AG84" s="104"/>
      <c r="AH84" s="104"/>
      <c r="AI84" s="104"/>
      <c r="AJ84" s="104"/>
      <c r="AK84" s="104"/>
      <c r="AL84" s="104"/>
      <c r="AM84" s="104"/>
      <c r="AN84" s="104"/>
      <c r="AO84" s="104"/>
      <c r="AP84" s="104"/>
      <c r="AQ84" s="104"/>
      <c r="AR84" s="104"/>
      <c r="AS84" s="104"/>
      <c r="AT84" s="104"/>
      <c r="AU84" s="104"/>
      <c r="AV84" s="104"/>
      <c r="AW84" s="104"/>
      <c r="AX84" s="104"/>
      <c r="AY84" s="104"/>
      <c r="AZ84" s="55"/>
      <c r="BA84" s="55"/>
      <c r="BB84" s="86"/>
      <c r="BC84" s="55"/>
      <c r="BD84" s="51"/>
      <c r="BH84" s="87"/>
    </row>
    <row r="85" spans="1:60" ht="5.0999999999999996" customHeight="1" thickBot="1">
      <c r="A85" s="55"/>
      <c r="B85" s="98"/>
      <c r="C85" s="55"/>
      <c r="D85" s="190"/>
      <c r="E85" s="191"/>
      <c r="F85" s="191"/>
      <c r="G85" s="191"/>
      <c r="H85" s="191"/>
      <c r="I85" s="191"/>
      <c r="J85" s="191"/>
      <c r="K85" s="191"/>
      <c r="L85" s="191"/>
      <c r="M85" s="191"/>
      <c r="N85" s="191"/>
      <c r="O85" s="191"/>
      <c r="P85" s="191"/>
      <c r="Q85" s="191"/>
      <c r="R85" s="191"/>
      <c r="S85" s="191"/>
      <c r="T85" s="191"/>
      <c r="U85" s="191"/>
      <c r="V85" s="191"/>
      <c r="W85" s="191"/>
      <c r="X85" s="191"/>
      <c r="Y85" s="191"/>
      <c r="Z85" s="191"/>
      <c r="AA85" s="191"/>
      <c r="AB85" s="191"/>
      <c r="AC85" s="191"/>
      <c r="AD85" s="191"/>
      <c r="AE85" s="191"/>
      <c r="AF85" s="191"/>
      <c r="AG85" s="191"/>
      <c r="AH85" s="191"/>
      <c r="AI85" s="191"/>
      <c r="AJ85" s="191"/>
      <c r="AK85" s="191"/>
      <c r="AL85" s="191"/>
      <c r="AM85" s="191"/>
      <c r="AN85" s="191"/>
      <c r="AO85" s="191"/>
      <c r="AP85" s="191"/>
      <c r="AQ85" s="191"/>
      <c r="AR85" s="191"/>
      <c r="AS85" s="191"/>
      <c r="AT85" s="191"/>
      <c r="AU85" s="191"/>
      <c r="AV85" s="191"/>
      <c r="AW85" s="191"/>
      <c r="AX85" s="131"/>
      <c r="AY85" s="178"/>
      <c r="AZ85" s="140"/>
      <c r="BA85" s="463" t="s">
        <v>987</v>
      </c>
      <c r="BB85" s="86"/>
      <c r="BC85" s="55"/>
      <c r="BD85" s="70"/>
      <c r="BH85" s="89"/>
    </row>
    <row r="86" spans="1:60" ht="17.25" thickBot="1">
      <c r="A86" s="55"/>
      <c r="B86" s="98"/>
      <c r="C86" s="55"/>
      <c r="D86" s="134"/>
      <c r="E86" s="270"/>
      <c r="F86" s="270"/>
      <c r="G86" s="270"/>
      <c r="H86" s="270"/>
      <c r="I86" s="270"/>
      <c r="J86" s="270"/>
      <c r="K86" s="270"/>
      <c r="L86" s="270"/>
      <c r="M86" s="270"/>
      <c r="N86" s="150"/>
      <c r="O86" s="307" t="s">
        <v>25</v>
      </c>
      <c r="P86" s="307"/>
      <c r="Q86" s="307"/>
      <c r="R86" s="307"/>
      <c r="S86" s="307"/>
      <c r="T86" s="307"/>
      <c r="U86" s="311">
        <v>44839</v>
      </c>
      <c r="V86" s="312"/>
      <c r="W86" s="312"/>
      <c r="X86" s="313"/>
      <c r="Y86" s="192"/>
      <c r="Z86" s="309" t="s">
        <v>26</v>
      </c>
      <c r="AA86" s="309"/>
      <c r="AB86" s="309"/>
      <c r="AC86" s="309"/>
      <c r="AD86" s="309"/>
      <c r="AE86" s="309"/>
      <c r="AF86" s="314">
        <v>44840</v>
      </c>
      <c r="AG86" s="315"/>
      <c r="AH86" s="315"/>
      <c r="AI86" s="316"/>
      <c r="AJ86" s="150"/>
      <c r="AK86" s="309" t="s">
        <v>27</v>
      </c>
      <c r="AL86" s="309"/>
      <c r="AM86" s="309"/>
      <c r="AN86" s="309"/>
      <c r="AO86" s="309"/>
      <c r="AP86" s="309"/>
      <c r="AQ86" s="309"/>
      <c r="AR86" s="327" t="s">
        <v>179</v>
      </c>
      <c r="AS86" s="328"/>
      <c r="AT86" s="328"/>
      <c r="AU86" s="328"/>
      <c r="AV86" s="328"/>
      <c r="AW86" s="328"/>
      <c r="AX86" s="328"/>
      <c r="AY86" s="329"/>
      <c r="AZ86" s="152"/>
      <c r="BA86" s="464"/>
      <c r="BB86" s="86"/>
      <c r="BC86" s="55"/>
      <c r="BD86" s="70"/>
      <c r="BH86" s="89"/>
    </row>
    <row r="87" spans="1:60" ht="5.0999999999999996" customHeight="1">
      <c r="A87" s="55"/>
      <c r="B87" s="98"/>
      <c r="C87" s="55"/>
      <c r="D87" s="193"/>
      <c r="E87" s="194"/>
      <c r="F87" s="161"/>
      <c r="G87" s="161"/>
      <c r="H87" s="161"/>
      <c r="I87" s="161"/>
      <c r="J87" s="161"/>
      <c r="K87" s="161"/>
      <c r="L87" s="161"/>
      <c r="M87" s="161"/>
      <c r="N87" s="161"/>
      <c r="O87" s="161"/>
      <c r="P87" s="161"/>
      <c r="Q87" s="161"/>
      <c r="R87" s="161"/>
      <c r="S87" s="161"/>
      <c r="T87" s="161"/>
      <c r="U87" s="161"/>
      <c r="V87" s="161"/>
      <c r="W87" s="161"/>
      <c r="X87" s="161"/>
      <c r="Y87" s="161"/>
      <c r="Z87" s="161"/>
      <c r="AA87" s="161"/>
      <c r="AB87" s="161"/>
      <c r="AC87" s="161"/>
      <c r="AD87" s="161"/>
      <c r="AE87" s="161"/>
      <c r="AF87" s="161"/>
      <c r="AG87" s="161"/>
      <c r="AH87" s="161"/>
      <c r="AI87" s="161"/>
      <c r="AJ87" s="161"/>
      <c r="AK87" s="161"/>
      <c r="AL87" s="161"/>
      <c r="AM87" s="161"/>
      <c r="AN87" s="161"/>
      <c r="AO87" s="161"/>
      <c r="AP87" s="161"/>
      <c r="AQ87" s="161"/>
      <c r="AR87" s="136"/>
      <c r="AS87" s="136"/>
      <c r="AT87" s="136"/>
      <c r="AU87" s="136"/>
      <c r="AV87" s="136"/>
      <c r="AW87" s="136"/>
      <c r="AX87" s="136"/>
      <c r="AY87" s="188"/>
      <c r="AZ87" s="138"/>
      <c r="BA87" s="465"/>
      <c r="BB87" s="86"/>
      <c r="BC87" s="55"/>
      <c r="BD87" s="70"/>
      <c r="BH87" s="89"/>
    </row>
    <row r="88" spans="1:60">
      <c r="A88" s="55"/>
      <c r="B88" s="98"/>
      <c r="C88" s="55"/>
      <c r="D88" s="106"/>
      <c r="E88" s="106"/>
      <c r="F88" s="106"/>
      <c r="G88" s="106"/>
      <c r="H88" s="106"/>
      <c r="I88" s="106"/>
      <c r="J88" s="106"/>
      <c r="K88" s="106"/>
      <c r="L88" s="106"/>
      <c r="M88" s="106"/>
      <c r="N88" s="106"/>
      <c r="O88" s="106"/>
      <c r="P88" s="104"/>
      <c r="Q88" s="104"/>
      <c r="R88" s="104"/>
      <c r="S88" s="104"/>
      <c r="T88" s="104"/>
      <c r="U88" s="104"/>
      <c r="V88" s="104"/>
      <c r="W88" s="104"/>
      <c r="X88" s="104"/>
      <c r="Y88" s="104"/>
      <c r="Z88" s="104"/>
      <c r="AA88" s="104"/>
      <c r="AB88" s="104"/>
      <c r="AC88" s="104"/>
      <c r="AD88" s="104"/>
      <c r="AE88" s="104"/>
      <c r="AF88" s="104"/>
      <c r="AG88" s="104"/>
      <c r="AH88" s="104"/>
      <c r="AI88" s="104"/>
      <c r="AJ88" s="104"/>
      <c r="AK88" s="104"/>
      <c r="AL88" s="104"/>
      <c r="AM88" s="104"/>
      <c r="AN88" s="104"/>
      <c r="AO88" s="104"/>
      <c r="AP88" s="104"/>
      <c r="AQ88" s="104"/>
      <c r="AR88" s="55"/>
      <c r="AS88" s="55"/>
      <c r="AT88" s="55"/>
      <c r="AU88" s="55"/>
      <c r="AV88" s="55"/>
      <c r="AW88" s="55"/>
      <c r="AX88" s="55"/>
      <c r="AY88" s="55"/>
      <c r="AZ88" s="55"/>
      <c r="BA88" s="55"/>
      <c r="BB88" s="86"/>
      <c r="BD88" s="59"/>
    </row>
    <row r="89" spans="1:60" ht="5.0999999999999996" customHeight="1" thickBot="1">
      <c r="A89" s="55"/>
      <c r="B89" s="98"/>
      <c r="C89" s="55"/>
      <c r="D89" s="190"/>
      <c r="E89" s="191"/>
      <c r="F89" s="191"/>
      <c r="G89" s="191"/>
      <c r="H89" s="191"/>
      <c r="I89" s="191"/>
      <c r="J89" s="191"/>
      <c r="K89" s="191"/>
      <c r="L89" s="191"/>
      <c r="M89" s="191"/>
      <c r="N89" s="191"/>
      <c r="O89" s="191"/>
      <c r="P89" s="178"/>
      <c r="Q89" s="178"/>
      <c r="R89" s="178"/>
      <c r="S89" s="178"/>
      <c r="T89" s="178"/>
      <c r="U89" s="178"/>
      <c r="V89" s="178"/>
      <c r="W89" s="178"/>
      <c r="X89" s="178"/>
      <c r="Y89" s="178"/>
      <c r="Z89" s="178"/>
      <c r="AA89" s="178"/>
      <c r="AB89" s="178"/>
      <c r="AC89" s="178"/>
      <c r="AD89" s="178"/>
      <c r="AE89" s="178"/>
      <c r="AF89" s="178"/>
      <c r="AG89" s="178"/>
      <c r="AH89" s="178"/>
      <c r="AI89" s="178"/>
      <c r="AJ89" s="178"/>
      <c r="AK89" s="178"/>
      <c r="AL89" s="178"/>
      <c r="AM89" s="178"/>
      <c r="AN89" s="178"/>
      <c r="AO89" s="178"/>
      <c r="AP89" s="178"/>
      <c r="AQ89" s="178"/>
      <c r="AR89" s="131"/>
      <c r="AS89" s="131"/>
      <c r="AT89" s="131"/>
      <c r="AU89" s="131"/>
      <c r="AV89" s="131"/>
      <c r="AW89" s="131"/>
      <c r="AX89" s="131"/>
      <c r="AY89" s="131"/>
      <c r="AZ89" s="140"/>
      <c r="BA89" s="463" t="s">
        <v>987</v>
      </c>
      <c r="BB89" s="86"/>
      <c r="BD89" s="59"/>
    </row>
    <row r="90" spans="1:60" ht="13.5" customHeight="1" thickBot="1">
      <c r="A90" s="55"/>
      <c r="B90" s="98"/>
      <c r="C90" s="55"/>
      <c r="D90" s="134"/>
      <c r="E90" s="303" t="s">
        <v>983</v>
      </c>
      <c r="F90" s="303"/>
      <c r="G90" s="303"/>
      <c r="H90" s="303"/>
      <c r="I90" s="303"/>
      <c r="J90" s="303"/>
      <c r="K90" s="338" t="s">
        <v>28</v>
      </c>
      <c r="L90" s="338"/>
      <c r="M90" s="338"/>
      <c r="N90" s="338"/>
      <c r="O90" s="338"/>
      <c r="P90" s="339">
        <v>42736</v>
      </c>
      <c r="Q90" s="340"/>
      <c r="R90" s="340"/>
      <c r="S90" s="341"/>
      <c r="T90" s="338" t="s">
        <v>29</v>
      </c>
      <c r="U90" s="338"/>
      <c r="V90" s="338"/>
      <c r="W90" s="338"/>
      <c r="X90" s="339">
        <v>43465</v>
      </c>
      <c r="Y90" s="340"/>
      <c r="Z90" s="340"/>
      <c r="AA90" s="341"/>
      <c r="AB90" s="150"/>
      <c r="AC90" s="269"/>
      <c r="AD90" s="286" t="str">
        <f>IF(AND(ISNUMBER(Data_TemporalExtent1_End),ISNUMBER(Data_TemporalExtent1_Start)),IF(Data_TemporalExtent1_End-Data_TemporalExtent1_Start&lt;=0,"Les dates sont inversées",""),"")</f>
        <v/>
      </c>
      <c r="AE90" s="269"/>
      <c r="AF90" s="269"/>
      <c r="AG90" s="269"/>
      <c r="AH90" s="269"/>
      <c r="AI90" s="269"/>
      <c r="AJ90" s="269"/>
      <c r="AK90" s="269"/>
      <c r="AL90" s="269"/>
      <c r="AM90" s="269"/>
      <c r="AN90" s="269"/>
      <c r="AO90" s="269"/>
      <c r="AP90" s="269"/>
      <c r="AQ90" s="269"/>
      <c r="AR90" s="269"/>
      <c r="AS90" s="269"/>
      <c r="AT90" s="269"/>
      <c r="AU90" s="269"/>
      <c r="AV90" s="269"/>
      <c r="AW90" s="269"/>
      <c r="AX90" s="269"/>
      <c r="AY90" s="269"/>
      <c r="AZ90" s="129"/>
      <c r="BA90" s="464"/>
      <c r="BB90" s="86"/>
      <c r="BD90" s="59"/>
      <c r="BE90" s="59"/>
      <c r="BF90" s="59"/>
      <c r="BG90" s="59"/>
    </row>
    <row r="91" spans="1:60" ht="5.0999999999999996" customHeight="1">
      <c r="A91" s="55"/>
      <c r="B91" s="98"/>
      <c r="C91" s="55"/>
      <c r="D91" s="159"/>
      <c r="E91" s="195"/>
      <c r="F91" s="195"/>
      <c r="G91" s="195"/>
      <c r="H91" s="195"/>
      <c r="I91" s="195"/>
      <c r="J91" s="195"/>
      <c r="K91" s="196"/>
      <c r="L91" s="196"/>
      <c r="M91" s="196"/>
      <c r="N91" s="196"/>
      <c r="O91" s="196"/>
      <c r="P91" s="197"/>
      <c r="Q91" s="197"/>
      <c r="R91" s="197"/>
      <c r="S91" s="197"/>
      <c r="T91" s="196"/>
      <c r="U91" s="196"/>
      <c r="V91" s="196"/>
      <c r="W91" s="196"/>
      <c r="X91" s="197"/>
      <c r="Y91" s="197"/>
      <c r="Z91" s="197"/>
      <c r="AA91" s="197"/>
      <c r="AB91" s="161"/>
      <c r="AC91" s="198"/>
      <c r="AD91" s="198"/>
      <c r="AE91" s="198"/>
      <c r="AF91" s="198"/>
      <c r="AG91" s="197"/>
      <c r="AH91" s="197"/>
      <c r="AI91" s="197"/>
      <c r="AJ91" s="197"/>
      <c r="AK91" s="197"/>
      <c r="AL91" s="197"/>
      <c r="AM91" s="197"/>
      <c r="AN91" s="197"/>
      <c r="AO91" s="197"/>
      <c r="AP91" s="197"/>
      <c r="AQ91" s="197"/>
      <c r="AR91" s="197"/>
      <c r="AS91" s="197"/>
      <c r="AT91" s="197"/>
      <c r="AU91" s="197"/>
      <c r="AV91" s="197"/>
      <c r="AW91" s="197"/>
      <c r="AX91" s="197"/>
      <c r="AY91" s="197"/>
      <c r="AZ91" s="169"/>
      <c r="BA91" s="465"/>
      <c r="BB91" s="86"/>
      <c r="BD91" s="59"/>
      <c r="BE91" s="59"/>
      <c r="BF91" s="59"/>
      <c r="BG91" s="59"/>
    </row>
    <row r="92" spans="1:60">
      <c r="A92" s="55"/>
      <c r="B92" s="98"/>
      <c r="C92" s="55"/>
      <c r="D92" s="107"/>
      <c r="E92" s="107"/>
      <c r="F92" s="107"/>
      <c r="G92" s="107"/>
      <c r="H92" s="107"/>
      <c r="I92" s="107"/>
      <c r="J92" s="107"/>
      <c r="K92" s="107"/>
      <c r="L92" s="107"/>
      <c r="M92" s="73"/>
      <c r="N92" s="73"/>
      <c r="O92" s="73"/>
      <c r="P92" s="104"/>
      <c r="Q92" s="104"/>
      <c r="R92" s="104"/>
      <c r="S92" s="104"/>
      <c r="T92" s="104"/>
      <c r="U92" s="104"/>
      <c r="V92" s="104"/>
      <c r="W92" s="104"/>
      <c r="X92" s="55"/>
      <c r="Y92" s="55"/>
      <c r="Z92" s="55"/>
      <c r="AA92" s="55"/>
      <c r="AB92" s="55"/>
      <c r="AC92" s="55"/>
      <c r="AD92" s="55"/>
      <c r="AE92" s="55"/>
      <c r="AF92" s="104"/>
      <c r="AG92" s="104"/>
      <c r="AH92" s="104"/>
      <c r="AI92" s="104"/>
      <c r="AJ92" s="104"/>
      <c r="AK92" s="104"/>
      <c r="AL92" s="104"/>
      <c r="AM92" s="104"/>
      <c r="AN92" s="104"/>
      <c r="AO92" s="104"/>
      <c r="AP92" s="104"/>
      <c r="AQ92" s="104"/>
      <c r="AR92" s="104"/>
      <c r="AS92" s="104"/>
      <c r="AT92" s="104"/>
      <c r="AU92" s="104"/>
      <c r="AV92" s="104"/>
      <c r="AW92" s="104"/>
      <c r="AX92" s="104"/>
      <c r="AY92" s="104"/>
      <c r="AZ92" s="55"/>
      <c r="BA92" s="55"/>
      <c r="BB92" s="86"/>
      <c r="BC92" s="55"/>
      <c r="BD92" s="59"/>
      <c r="BE92" s="59"/>
      <c r="BF92" s="59"/>
      <c r="BG92" s="59"/>
    </row>
    <row r="93" spans="1:60" ht="5.0999999999999996" customHeight="1">
      <c r="A93" s="55"/>
      <c r="B93" s="98"/>
      <c r="C93" s="55"/>
      <c r="D93" s="177"/>
      <c r="E93" s="178"/>
      <c r="F93" s="178"/>
      <c r="G93" s="131"/>
      <c r="H93" s="166"/>
      <c r="I93" s="166"/>
      <c r="J93" s="166"/>
      <c r="K93" s="166"/>
      <c r="L93" s="166"/>
      <c r="M93" s="166"/>
      <c r="N93" s="166"/>
      <c r="O93" s="166"/>
      <c r="P93" s="166"/>
      <c r="Q93" s="166"/>
      <c r="R93" s="166"/>
      <c r="S93" s="166"/>
      <c r="T93" s="166"/>
      <c r="U93" s="166"/>
      <c r="V93" s="166"/>
      <c r="W93" s="178"/>
      <c r="X93" s="178"/>
      <c r="Y93" s="178"/>
      <c r="Z93" s="178"/>
      <c r="AA93" s="178"/>
      <c r="AB93" s="178"/>
      <c r="AC93" s="178"/>
      <c r="AD93" s="178"/>
      <c r="AE93" s="178"/>
      <c r="AF93" s="178"/>
      <c r="AG93" s="178"/>
      <c r="AH93" s="178"/>
      <c r="AI93" s="131"/>
      <c r="AJ93" s="131"/>
      <c r="AK93" s="131"/>
      <c r="AL93" s="131"/>
      <c r="AM93" s="131"/>
      <c r="AN93" s="131"/>
      <c r="AO93" s="131"/>
      <c r="AP93" s="131"/>
      <c r="AQ93" s="131"/>
      <c r="AR93" s="131"/>
      <c r="AS93" s="131"/>
      <c r="AT93" s="131"/>
      <c r="AU93" s="131"/>
      <c r="AV93" s="131"/>
      <c r="AW93" s="131"/>
      <c r="AX93" s="131"/>
      <c r="AY93" s="131"/>
      <c r="AZ93" s="199"/>
      <c r="BA93" s="372" t="s">
        <v>987</v>
      </c>
      <c r="BB93" s="86"/>
      <c r="BC93" s="55"/>
    </row>
    <row r="94" spans="1:60" ht="13.5" customHeight="1" thickBot="1">
      <c r="A94" s="55"/>
      <c r="B94" s="98"/>
      <c r="C94" s="55"/>
      <c r="D94" s="180"/>
      <c r="E94" s="302" t="s">
        <v>31</v>
      </c>
      <c r="F94" s="302"/>
      <c r="G94" s="302"/>
      <c r="H94" s="150"/>
      <c r="I94" s="150"/>
      <c r="J94" s="150"/>
      <c r="K94" s="150"/>
      <c r="L94" s="150"/>
      <c r="M94" s="150"/>
      <c r="N94" s="150"/>
      <c r="O94" s="150"/>
      <c r="P94" s="150"/>
      <c r="Q94" s="150"/>
      <c r="R94" s="150"/>
      <c r="S94" s="150"/>
      <c r="T94" s="150"/>
      <c r="U94" s="200"/>
      <c r="V94" s="200"/>
      <c r="W94" s="200"/>
      <c r="X94" s="200"/>
      <c r="Y94" s="200"/>
      <c r="Z94" s="200"/>
      <c r="AA94" s="200"/>
      <c r="AB94" s="200"/>
      <c r="AC94" s="200"/>
      <c r="AD94" s="200"/>
      <c r="AE94" s="200"/>
      <c r="AF94" s="200"/>
      <c r="AG94" s="200"/>
      <c r="AH94" s="200"/>
      <c r="AI94" s="283" t="b">
        <f>ISNUMBER(SUBSTITUTE(data_ext1_n,".",",")*1)</f>
        <v>1</v>
      </c>
      <c r="AJ94" s="348" t="s">
        <v>32</v>
      </c>
      <c r="AK94" s="348"/>
      <c r="AL94" s="348"/>
      <c r="AM94" s="348"/>
      <c r="AN94" s="348"/>
      <c r="AO94" s="150"/>
      <c r="AP94" s="150"/>
      <c r="AQ94" s="150"/>
      <c r="AR94" s="150"/>
      <c r="AS94" s="150"/>
      <c r="AT94" s="150"/>
      <c r="AU94" s="324" t="s">
        <v>1017</v>
      </c>
      <c r="AV94" s="324"/>
      <c r="AW94" s="324"/>
      <c r="AX94" s="324"/>
      <c r="AY94" s="324"/>
      <c r="AZ94" s="129"/>
      <c r="BA94" s="373"/>
      <c r="BB94" s="86"/>
      <c r="BC94" s="55"/>
    </row>
    <row r="95" spans="1:60" ht="13.5" customHeight="1" thickBot="1">
      <c r="A95" s="55"/>
      <c r="B95" s="98"/>
      <c r="C95" s="55"/>
      <c r="D95" s="180"/>
      <c r="E95" s="150"/>
      <c r="F95" s="150"/>
      <c r="G95" s="150"/>
      <c r="H95" s="150"/>
      <c r="I95" s="150"/>
      <c r="J95" s="150"/>
      <c r="K95" s="150"/>
      <c r="L95" s="150"/>
      <c r="M95" s="150"/>
      <c r="N95" s="150"/>
      <c r="O95" s="150"/>
      <c r="P95" s="150"/>
      <c r="Q95" s="150"/>
      <c r="R95" s="150"/>
      <c r="S95" s="150"/>
      <c r="T95" s="150"/>
      <c r="U95" s="150"/>
      <c r="V95" s="150"/>
      <c r="W95" s="150"/>
      <c r="X95" s="150"/>
      <c r="Y95" s="150"/>
      <c r="Z95" s="150"/>
      <c r="AA95" s="150"/>
      <c r="AB95" s="150"/>
      <c r="AC95" s="150"/>
      <c r="AD95" s="348" t="s">
        <v>33</v>
      </c>
      <c r="AE95" s="348"/>
      <c r="AF95" s="348"/>
      <c r="AG95" s="348"/>
      <c r="AH95" s="348"/>
      <c r="AI95" s="283" t="b">
        <f>(SUBSTITUTE(data_ext1_n,".",",")*1)&gt;(SUBSTITUTE(data_ext1_s,".",",")*1)</f>
        <v>1</v>
      </c>
      <c r="AJ95" s="298" t="s">
        <v>781</v>
      </c>
      <c r="AK95" s="298"/>
      <c r="AL95" s="298"/>
      <c r="AM95" s="298"/>
      <c r="AN95" s="298"/>
      <c r="AO95" s="283" t="b">
        <f>ISNUMBER(SUBSTITUTE(data_ext1_e,".",",")*1)</f>
        <v>1</v>
      </c>
      <c r="AP95" s="348" t="s">
        <v>34</v>
      </c>
      <c r="AQ95" s="348"/>
      <c r="AR95" s="348"/>
      <c r="AS95" s="348"/>
      <c r="AT95" s="348"/>
      <c r="AU95" s="150"/>
      <c r="AV95" s="150"/>
      <c r="AW95" s="284" t="str">
        <f>IF(AND(ISERROR(SEARCH(".",data_ext1_n)),ISERROR(SEARCH(",",data_ext1_n))),"OK",IF(ISERROR(SEARCH(".",data_ext1_n)),"KO","OK"))</f>
        <v>OK</v>
      </c>
      <c r="AX95" s="150"/>
      <c r="AY95" s="151"/>
      <c r="AZ95" s="129"/>
      <c r="BA95" s="373"/>
      <c r="BB95" s="86"/>
      <c r="BC95" s="55"/>
      <c r="BD95" s="59"/>
    </row>
    <row r="96" spans="1:60" ht="13.5" customHeight="1" thickBot="1">
      <c r="A96" s="55"/>
      <c r="B96" s="98"/>
      <c r="C96" s="55"/>
      <c r="D96" s="180"/>
      <c r="E96" s="349" t="s">
        <v>1018</v>
      </c>
      <c r="F96" s="349"/>
      <c r="G96" s="150"/>
      <c r="H96" s="350" t="s">
        <v>733</v>
      </c>
      <c r="I96" s="351"/>
      <c r="J96" s="351"/>
      <c r="K96" s="351"/>
      <c r="L96" s="351"/>
      <c r="M96" s="351"/>
      <c r="N96" s="351"/>
      <c r="O96" s="351"/>
      <c r="P96" s="351"/>
      <c r="Q96" s="351"/>
      <c r="R96" s="351"/>
      <c r="S96" s="351"/>
      <c r="T96" s="351"/>
      <c r="U96" s="351"/>
      <c r="V96" s="352"/>
      <c r="W96" s="150"/>
      <c r="X96" s="150"/>
      <c r="Y96" s="150"/>
      <c r="Z96" s="150"/>
      <c r="AA96" s="150"/>
      <c r="AB96" s="150"/>
      <c r="AC96" s="283" t="b">
        <f>ISNUMBER(SUBSTITUTE(data_ext1_w,".",",")*1)</f>
        <v>1</v>
      </c>
      <c r="AD96" s="298" t="s">
        <v>780</v>
      </c>
      <c r="AE96" s="298"/>
      <c r="AF96" s="298"/>
      <c r="AG96" s="298"/>
      <c r="AH96" s="298"/>
      <c r="AI96" s="150"/>
      <c r="AJ96" s="317" t="s">
        <v>35</v>
      </c>
      <c r="AK96" s="317"/>
      <c r="AL96" s="317"/>
      <c r="AM96" s="317"/>
      <c r="AN96" s="317"/>
      <c r="AO96" s="283" t="b">
        <f>(SUBSTITUTE(data_ext1_e,".",",")*1)&gt;(SUBSTITUTE(data_ext1_w,".",",")*1)</f>
        <v>1</v>
      </c>
      <c r="AP96" s="298" t="s">
        <v>779</v>
      </c>
      <c r="AQ96" s="298"/>
      <c r="AR96" s="298"/>
      <c r="AS96" s="298"/>
      <c r="AT96" s="298"/>
      <c r="AU96" s="150"/>
      <c r="AV96" s="284" t="str">
        <f>IF(AND(ISERROR(SEARCH(".",data_ext1_w)),ISERROR(SEARCH(",",data_ext1_w))),"OK",IF(ISERROR(SEARCH(".",data_ext1_w)),"KO","OK"))</f>
        <v>OK</v>
      </c>
      <c r="AW96" s="150"/>
      <c r="AX96" s="284" t="str">
        <f>IF(AND(ISERROR(SEARCH(".",data_ext1_e)),ISERROR(SEARCH(",",data_ext1_e))),"OK",IF(ISERROR(SEARCH(".",data_ext1_e)),"KO","OK"))</f>
        <v>OK</v>
      </c>
      <c r="AY96" s="151"/>
      <c r="AZ96" s="129"/>
      <c r="BA96" s="373"/>
      <c r="BB96" s="86"/>
      <c r="BC96" s="55"/>
      <c r="BD96" s="59"/>
    </row>
    <row r="97" spans="1:60" ht="13.5" customHeight="1" thickBot="1">
      <c r="A97" s="64"/>
      <c r="B97" s="98"/>
      <c r="C97" s="55"/>
      <c r="D97" s="18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150"/>
      <c r="AE97" s="150"/>
      <c r="AF97" s="150"/>
      <c r="AG97" s="150"/>
      <c r="AH97" s="150"/>
      <c r="AI97" s="283" t="b">
        <f>ISNUMBER(SUBSTITUTE(data_ext1_s,".",",")*1)</f>
        <v>1</v>
      </c>
      <c r="AJ97" s="298" t="s">
        <v>782</v>
      </c>
      <c r="AK97" s="298"/>
      <c r="AL97" s="298"/>
      <c r="AM97" s="298"/>
      <c r="AN97" s="298"/>
      <c r="AO97" s="150"/>
      <c r="AP97" s="150"/>
      <c r="AQ97" s="150"/>
      <c r="AR97" s="150"/>
      <c r="AS97" s="150"/>
      <c r="AT97" s="150"/>
      <c r="AU97" s="150"/>
      <c r="AV97" s="150"/>
      <c r="AW97" s="284" t="str">
        <f>IF(AND(ISERROR(SEARCH(".",data_ext1_s)),ISERROR(SEARCH(",",data_ext1_s))),"OK",IF(ISERROR(SEARCH(".",data_ext1_s)),"KO","OK"))</f>
        <v>OK</v>
      </c>
      <c r="AX97" s="150"/>
      <c r="AY97" s="151"/>
      <c r="AZ97" s="129"/>
      <c r="BA97" s="373"/>
      <c r="BB97" s="86"/>
      <c r="BC97" s="64"/>
      <c r="BD97" s="59"/>
    </row>
    <row r="98" spans="1:60" ht="5.0999999999999996" customHeight="1">
      <c r="A98" s="55"/>
      <c r="B98" s="98"/>
      <c r="C98" s="55"/>
      <c r="D98" s="181"/>
      <c r="E98" s="188"/>
      <c r="F98" s="188"/>
      <c r="G98" s="188"/>
      <c r="H98" s="188"/>
      <c r="I98" s="188"/>
      <c r="J98" s="188"/>
      <c r="K98" s="188"/>
      <c r="L98" s="188"/>
      <c r="M98" s="188"/>
      <c r="N98" s="188"/>
      <c r="O98" s="188"/>
      <c r="P98" s="188"/>
      <c r="Q98" s="188"/>
      <c r="R98" s="188"/>
      <c r="S98" s="188"/>
      <c r="T98" s="188"/>
      <c r="U98" s="188"/>
      <c r="V98" s="188"/>
      <c r="W98" s="188"/>
      <c r="X98" s="188"/>
      <c r="Y98" s="188"/>
      <c r="Z98" s="161"/>
      <c r="AA98" s="161"/>
      <c r="AB98" s="161"/>
      <c r="AC98" s="161"/>
      <c r="AD98" s="161"/>
      <c r="AE98" s="161"/>
      <c r="AF98" s="161"/>
      <c r="AG98" s="161"/>
      <c r="AH98" s="161"/>
      <c r="AI98" s="161"/>
      <c r="AJ98" s="161"/>
      <c r="AK98" s="136"/>
      <c r="AL98" s="136"/>
      <c r="AM98" s="136"/>
      <c r="AN98" s="136"/>
      <c r="AO98" s="136"/>
      <c r="AP98" s="136"/>
      <c r="AQ98" s="136"/>
      <c r="AR98" s="136"/>
      <c r="AS98" s="136"/>
      <c r="AT98" s="136"/>
      <c r="AU98" s="136"/>
      <c r="AV98" s="136"/>
      <c r="AW98" s="136"/>
      <c r="AX98" s="136"/>
      <c r="AY98" s="136"/>
      <c r="AZ98" s="169"/>
      <c r="BA98" s="374"/>
      <c r="BB98" s="86"/>
      <c r="BC98" s="55"/>
      <c r="BD98" s="59"/>
    </row>
    <row r="99" spans="1:60">
      <c r="A99" s="55"/>
      <c r="B99" s="98"/>
      <c r="C99" s="55"/>
      <c r="D99" s="55"/>
      <c r="E99" s="55"/>
      <c r="F99" s="55"/>
      <c r="G99" s="55"/>
      <c r="H99" s="55"/>
      <c r="I99" s="55"/>
      <c r="J99" s="55"/>
      <c r="K99" s="55"/>
      <c r="L99" s="104"/>
      <c r="M99" s="104"/>
      <c r="N99" s="104"/>
      <c r="O99" s="104"/>
      <c r="P99" s="104"/>
      <c r="Q99" s="104"/>
      <c r="R99" s="104"/>
      <c r="S99" s="104"/>
      <c r="T99" s="104"/>
      <c r="U99" s="104"/>
      <c r="V99" s="104"/>
      <c r="W99" s="104"/>
      <c r="X99" s="104"/>
      <c r="Y99" s="104"/>
      <c r="Z99" s="104"/>
      <c r="AA99" s="104"/>
      <c r="AB99" s="104"/>
      <c r="AC99" s="104"/>
      <c r="AD99" s="104"/>
      <c r="AE99" s="104"/>
      <c r="AF99" s="104"/>
      <c r="AG99" s="104"/>
      <c r="AH99" s="104"/>
      <c r="AI99" s="104"/>
      <c r="AJ99" s="104"/>
      <c r="AK99" s="55"/>
      <c r="AL99" s="55"/>
      <c r="AM99" s="55"/>
      <c r="AN99" s="55"/>
      <c r="AO99" s="55"/>
      <c r="AP99" s="55"/>
      <c r="AQ99" s="55"/>
      <c r="AR99" s="55"/>
      <c r="AS99" s="104"/>
      <c r="AT99" s="104"/>
      <c r="AU99" s="104"/>
      <c r="AV99" s="104"/>
      <c r="AW99" s="104"/>
      <c r="AX99" s="104"/>
      <c r="AY99" s="104"/>
      <c r="AZ99" s="55"/>
      <c r="BA99" s="55"/>
      <c r="BB99" s="86"/>
      <c r="BC99" s="55"/>
      <c r="BD99" s="51"/>
    </row>
    <row r="100" spans="1:60" ht="5.0999999999999996" customHeight="1">
      <c r="A100" s="55"/>
      <c r="B100" s="98"/>
      <c r="C100" s="55"/>
      <c r="D100" s="139"/>
      <c r="E100" s="131"/>
      <c r="F100" s="131"/>
      <c r="G100" s="131"/>
      <c r="H100" s="131"/>
      <c r="I100" s="131"/>
      <c r="J100" s="131"/>
      <c r="K100" s="131"/>
      <c r="L100" s="178"/>
      <c r="M100" s="178"/>
      <c r="N100" s="178"/>
      <c r="O100" s="178"/>
      <c r="P100" s="178"/>
      <c r="Q100" s="178"/>
      <c r="R100" s="178"/>
      <c r="S100" s="178"/>
      <c r="T100" s="178"/>
      <c r="U100" s="178"/>
      <c r="V100" s="178"/>
      <c r="W100" s="178"/>
      <c r="X100" s="178"/>
      <c r="Y100" s="178"/>
      <c r="Z100" s="178"/>
      <c r="AA100" s="178"/>
      <c r="AB100" s="178"/>
      <c r="AC100" s="178"/>
      <c r="AD100" s="178"/>
      <c r="AE100" s="178"/>
      <c r="AF100" s="178"/>
      <c r="AG100" s="178"/>
      <c r="AH100" s="178"/>
      <c r="AI100" s="178"/>
      <c r="AJ100" s="178"/>
      <c r="AK100" s="178"/>
      <c r="AL100" s="178"/>
      <c r="AM100" s="178"/>
      <c r="AN100" s="178"/>
      <c r="AO100" s="178"/>
      <c r="AP100" s="178"/>
      <c r="AQ100" s="178"/>
      <c r="AR100" s="178"/>
      <c r="AS100" s="178"/>
      <c r="AT100" s="178"/>
      <c r="AU100" s="178"/>
      <c r="AV100" s="178"/>
      <c r="AW100" s="178"/>
      <c r="AX100" s="178"/>
      <c r="AY100" s="178"/>
      <c r="AZ100" s="179"/>
      <c r="BA100" s="463" t="s">
        <v>987</v>
      </c>
      <c r="BB100" s="86"/>
      <c r="BC100" s="55"/>
      <c r="BD100" s="51"/>
    </row>
    <row r="101" spans="1:60" ht="13.5" customHeight="1">
      <c r="A101" s="55"/>
      <c r="B101" s="98"/>
      <c r="C101" s="55"/>
      <c r="D101" s="134"/>
      <c r="E101" s="342" t="s">
        <v>36</v>
      </c>
      <c r="F101" s="342"/>
      <c r="G101" s="342"/>
      <c r="H101" s="342"/>
      <c r="I101" s="342"/>
      <c r="J101" s="342"/>
      <c r="K101" s="342"/>
      <c r="L101" s="150"/>
      <c r="M101" s="150"/>
      <c r="N101" s="150"/>
      <c r="O101" s="150"/>
      <c r="P101" s="150"/>
      <c r="Q101" s="150"/>
      <c r="R101" s="150"/>
      <c r="S101" s="150"/>
      <c r="T101" s="150"/>
      <c r="U101" s="150"/>
      <c r="V101" s="150"/>
      <c r="W101" s="150"/>
      <c r="X101" s="150"/>
      <c r="Y101" s="150"/>
      <c r="Z101" s="150"/>
      <c r="AA101" s="150"/>
      <c r="AB101" s="150"/>
      <c r="AC101" s="150"/>
      <c r="AD101" s="150"/>
      <c r="AE101" s="150"/>
      <c r="AF101" s="150"/>
      <c r="AG101" s="150"/>
      <c r="AH101" s="150"/>
      <c r="AI101" s="150"/>
      <c r="AJ101" s="150"/>
      <c r="AK101" s="200"/>
      <c r="AL101" s="200"/>
      <c r="AM101" s="200"/>
      <c r="AN101" s="200"/>
      <c r="AO101" s="200"/>
      <c r="AP101" s="200"/>
      <c r="AQ101" s="200"/>
      <c r="AR101" s="200"/>
      <c r="AS101" s="150"/>
      <c r="AT101" s="150"/>
      <c r="AU101" s="150"/>
      <c r="AV101" s="150"/>
      <c r="AW101" s="150"/>
      <c r="AX101" s="150"/>
      <c r="AY101" s="150"/>
      <c r="AZ101" s="201"/>
      <c r="BA101" s="464"/>
      <c r="BB101" s="86"/>
      <c r="BC101" s="55"/>
      <c r="BD101" s="59"/>
    </row>
    <row r="102" spans="1:60" ht="5.0999999999999996" customHeight="1" thickBot="1">
      <c r="A102" s="55"/>
      <c r="B102" s="98"/>
      <c r="C102" s="55"/>
      <c r="D102" s="134"/>
      <c r="E102" s="202"/>
      <c r="F102" s="202"/>
      <c r="G102" s="202"/>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0"/>
      <c r="AD102" s="150"/>
      <c r="AE102" s="150"/>
      <c r="AF102" s="150"/>
      <c r="AG102" s="150"/>
      <c r="AH102" s="150"/>
      <c r="AI102" s="150"/>
      <c r="AJ102" s="150"/>
      <c r="AK102" s="200"/>
      <c r="AL102" s="200"/>
      <c r="AM102" s="200"/>
      <c r="AN102" s="200"/>
      <c r="AO102" s="200"/>
      <c r="AP102" s="200"/>
      <c r="AQ102" s="200"/>
      <c r="AR102" s="200"/>
      <c r="AS102" s="150"/>
      <c r="AT102" s="150"/>
      <c r="AU102" s="150"/>
      <c r="AV102" s="150"/>
      <c r="AW102" s="150"/>
      <c r="AX102" s="150"/>
      <c r="AY102" s="150"/>
      <c r="AZ102" s="129"/>
      <c r="BA102" s="464"/>
      <c r="BB102" s="86"/>
      <c r="BC102" s="55"/>
      <c r="BD102" s="105"/>
      <c r="BH102" s="89"/>
    </row>
    <row r="103" spans="1:60" ht="14.25" thickBot="1">
      <c r="A103" s="55"/>
      <c r="B103" s="98"/>
      <c r="C103" s="55"/>
      <c r="D103" s="134"/>
      <c r="E103" s="202"/>
      <c r="F103" s="202"/>
      <c r="G103" s="202"/>
      <c r="H103" s="343">
        <v>4326</v>
      </c>
      <c r="I103" s="344"/>
      <c r="J103" s="344"/>
      <c r="K103" s="344"/>
      <c r="L103" s="344"/>
      <c r="M103" s="344"/>
      <c r="N103" s="344"/>
      <c r="O103" s="344"/>
      <c r="P103" s="344"/>
      <c r="Q103" s="344"/>
      <c r="R103" s="344"/>
      <c r="S103" s="344"/>
      <c r="T103" s="345"/>
      <c r="U103" s="203"/>
      <c r="V103" s="156"/>
      <c r="W103" s="150"/>
      <c r="X103" s="150"/>
      <c r="Y103" s="150"/>
      <c r="Z103" s="150"/>
      <c r="AA103" s="150"/>
      <c r="AB103" s="150"/>
      <c r="AC103" s="150"/>
      <c r="AD103" s="150"/>
      <c r="AE103" s="150"/>
      <c r="AF103" s="150"/>
      <c r="AG103" s="150"/>
      <c r="AH103" s="150"/>
      <c r="AI103" s="150"/>
      <c r="AJ103" s="150"/>
      <c r="AK103" s="200"/>
      <c r="AL103" s="200"/>
      <c r="AM103" s="200"/>
      <c r="AN103" s="200"/>
      <c r="AO103" s="200"/>
      <c r="AP103" s="200"/>
      <c r="AQ103" s="200"/>
      <c r="AR103" s="200"/>
      <c r="AS103" s="150"/>
      <c r="AT103" s="150"/>
      <c r="AU103" s="150"/>
      <c r="AV103" s="150"/>
      <c r="AW103" s="150"/>
      <c r="AX103" s="150"/>
      <c r="AY103" s="203"/>
      <c r="AZ103" s="129"/>
      <c r="BA103" s="464"/>
      <c r="BB103" s="86"/>
      <c r="BC103" s="55"/>
      <c r="BD103" s="105"/>
      <c r="BH103" s="89"/>
    </row>
    <row r="104" spans="1:60" ht="5.0999999999999996" customHeight="1">
      <c r="A104" s="55"/>
      <c r="B104" s="98"/>
      <c r="C104" s="55"/>
      <c r="D104" s="159"/>
      <c r="E104" s="204"/>
      <c r="F104" s="204"/>
      <c r="G104" s="204"/>
      <c r="H104" s="204"/>
      <c r="I104" s="204"/>
      <c r="J104" s="204"/>
      <c r="K104" s="204"/>
      <c r="L104" s="161"/>
      <c r="M104" s="205"/>
      <c r="N104" s="205"/>
      <c r="O104" s="205"/>
      <c r="P104" s="205"/>
      <c r="Q104" s="205"/>
      <c r="R104" s="205"/>
      <c r="S104" s="205"/>
      <c r="T104" s="205"/>
      <c r="U104" s="205"/>
      <c r="V104" s="205"/>
      <c r="W104" s="205"/>
      <c r="X104" s="205"/>
      <c r="Y104" s="205"/>
      <c r="Z104" s="205"/>
      <c r="AA104" s="205"/>
      <c r="AB104" s="205"/>
      <c r="AC104" s="161"/>
      <c r="AD104" s="161"/>
      <c r="AE104" s="161"/>
      <c r="AF104" s="161"/>
      <c r="AG104" s="161"/>
      <c r="AH104" s="161"/>
      <c r="AI104" s="161"/>
      <c r="AJ104" s="161"/>
      <c r="AK104" s="161"/>
      <c r="AL104" s="161"/>
      <c r="AM104" s="161"/>
      <c r="AN104" s="161"/>
      <c r="AO104" s="161"/>
      <c r="AP104" s="161"/>
      <c r="AQ104" s="161"/>
      <c r="AR104" s="161"/>
      <c r="AS104" s="161"/>
      <c r="AT104" s="161"/>
      <c r="AU104" s="161"/>
      <c r="AV104" s="161"/>
      <c r="AW104" s="161"/>
      <c r="AX104" s="161"/>
      <c r="AY104" s="161"/>
      <c r="AZ104" s="169"/>
      <c r="BA104" s="465"/>
      <c r="BB104" s="86"/>
      <c r="BC104" s="55"/>
      <c r="BD104" s="105"/>
      <c r="BH104" s="89"/>
    </row>
    <row r="105" spans="1:60" ht="13.5">
      <c r="A105" s="55"/>
      <c r="B105" s="98"/>
      <c r="C105" s="55"/>
      <c r="D105" s="54"/>
      <c r="E105" s="108"/>
      <c r="F105" s="108"/>
      <c r="G105" s="108"/>
      <c r="H105" s="108"/>
      <c r="I105" s="108"/>
      <c r="J105" s="108"/>
      <c r="K105" s="108"/>
      <c r="L105" s="54"/>
      <c r="M105" s="109"/>
      <c r="N105" s="109"/>
      <c r="O105" s="109"/>
      <c r="P105" s="109"/>
      <c r="Q105" s="109"/>
      <c r="R105" s="109"/>
      <c r="S105" s="109"/>
      <c r="T105" s="109"/>
      <c r="U105" s="109"/>
      <c r="V105" s="109"/>
      <c r="W105" s="109"/>
      <c r="X105" s="109"/>
      <c r="Y105" s="109"/>
      <c r="Z105" s="109"/>
      <c r="AA105" s="109"/>
      <c r="AB105" s="109"/>
      <c r="AC105" s="54"/>
      <c r="AD105" s="54"/>
      <c r="AE105" s="54"/>
      <c r="AF105" s="54"/>
      <c r="AG105" s="54"/>
      <c r="AH105" s="54"/>
      <c r="AI105" s="54"/>
      <c r="AJ105" s="54"/>
      <c r="AK105" s="54"/>
      <c r="AL105" s="110"/>
      <c r="AM105" s="110"/>
      <c r="AN105" s="110"/>
      <c r="AO105" s="110"/>
      <c r="AP105" s="110"/>
      <c r="AQ105" s="110"/>
      <c r="AR105" s="110"/>
      <c r="AS105" s="110"/>
      <c r="AT105" s="110"/>
      <c r="AU105" s="110"/>
      <c r="AV105" s="110"/>
      <c r="AW105" s="110"/>
      <c r="AX105" s="111"/>
      <c r="AY105" s="111"/>
      <c r="AZ105" s="111"/>
      <c r="BA105" s="111"/>
      <c r="BB105" s="86"/>
      <c r="BC105" s="55"/>
      <c r="BD105" s="105"/>
      <c r="BH105" s="89"/>
    </row>
    <row r="106" spans="1:60" ht="5.0999999999999996" customHeight="1">
      <c r="A106" s="55"/>
      <c r="B106" s="98"/>
      <c r="C106" s="55"/>
      <c r="D106" s="139"/>
      <c r="E106" s="131"/>
      <c r="F106" s="131"/>
      <c r="G106" s="131"/>
      <c r="H106" s="131"/>
      <c r="I106" s="131"/>
      <c r="J106" s="131"/>
      <c r="K106" s="131"/>
      <c r="L106" s="131"/>
      <c r="M106" s="131"/>
      <c r="N106" s="131"/>
      <c r="O106" s="131"/>
      <c r="P106" s="206"/>
      <c r="Q106" s="131"/>
      <c r="R106" s="131"/>
      <c r="S106" s="131"/>
      <c r="T106" s="131"/>
      <c r="U106" s="131"/>
      <c r="V106" s="131"/>
      <c r="W106" s="131"/>
      <c r="X106" s="131"/>
      <c r="Y106" s="131"/>
      <c r="Z106" s="131"/>
      <c r="AA106" s="131"/>
      <c r="AB106" s="131"/>
      <c r="AC106" s="131"/>
      <c r="AD106" s="131"/>
      <c r="AE106" s="131"/>
      <c r="AF106" s="131"/>
      <c r="AG106" s="131"/>
      <c r="AH106" s="131"/>
      <c r="AI106" s="131"/>
      <c r="AJ106" s="131"/>
      <c r="AK106" s="131"/>
      <c r="AL106" s="131"/>
      <c r="AM106" s="131"/>
      <c r="AN106" s="131"/>
      <c r="AO106" s="131"/>
      <c r="AP106" s="131"/>
      <c r="AQ106" s="131"/>
      <c r="AR106" s="131"/>
      <c r="AS106" s="131"/>
      <c r="AT106" s="131"/>
      <c r="AU106" s="131"/>
      <c r="AV106" s="131"/>
      <c r="AW106" s="131"/>
      <c r="AX106" s="131"/>
      <c r="AY106" s="131"/>
      <c r="AZ106" s="140"/>
      <c r="BA106" s="372" t="s">
        <v>987</v>
      </c>
      <c r="BB106" s="86"/>
      <c r="BC106" s="55"/>
      <c r="BD106" s="51"/>
      <c r="BH106" s="87"/>
    </row>
    <row r="107" spans="1:60" ht="16.5">
      <c r="A107" s="55"/>
      <c r="B107" s="98"/>
      <c r="C107" s="55"/>
      <c r="D107" s="134"/>
      <c r="E107" s="302" t="s">
        <v>831</v>
      </c>
      <c r="F107" s="302"/>
      <c r="G107" s="302"/>
      <c r="H107" s="302"/>
      <c r="I107" s="302"/>
      <c r="J107" s="302"/>
      <c r="K107" s="302"/>
      <c r="L107" s="302"/>
      <c r="M107" s="302"/>
      <c r="N107" s="302"/>
      <c r="O107" s="302"/>
      <c r="P107" s="302"/>
      <c r="Q107" s="302"/>
      <c r="R107" s="150"/>
      <c r="S107" s="150"/>
      <c r="T107" s="150"/>
      <c r="U107" s="150"/>
      <c r="V107" s="151"/>
      <c r="W107" s="151"/>
      <c r="X107" s="151"/>
      <c r="Y107" s="151"/>
      <c r="Z107" s="151"/>
      <c r="AA107" s="151"/>
      <c r="AB107" s="151"/>
      <c r="AC107" s="151"/>
      <c r="AD107" s="151"/>
      <c r="AE107" s="151"/>
      <c r="AF107" s="150"/>
      <c r="AG107" s="150"/>
      <c r="AH107" s="150"/>
      <c r="AI107" s="150"/>
      <c r="AJ107" s="150"/>
      <c r="AK107" s="151"/>
      <c r="AL107" s="151"/>
      <c r="AM107" s="151"/>
      <c r="AN107" s="151"/>
      <c r="AO107" s="151"/>
      <c r="AP107" s="151"/>
      <c r="AQ107" s="151"/>
      <c r="AR107" s="151"/>
      <c r="AS107" s="151"/>
      <c r="AT107" s="151"/>
      <c r="AU107" s="151"/>
      <c r="AV107" s="151"/>
      <c r="AW107" s="151"/>
      <c r="AX107" s="151"/>
      <c r="AY107" s="151"/>
      <c r="AZ107" s="152"/>
      <c r="BA107" s="373"/>
      <c r="BB107" s="86"/>
      <c r="BC107" s="55"/>
      <c r="BD107" s="59"/>
      <c r="BH107" s="87"/>
    </row>
    <row r="108" spans="1:60" ht="5.0999999999999996" customHeight="1" thickBot="1">
      <c r="A108" s="55"/>
      <c r="B108" s="98"/>
      <c r="C108" s="55"/>
      <c r="D108" s="134"/>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c r="AE108" s="151"/>
      <c r="AF108" s="151"/>
      <c r="AG108" s="151"/>
      <c r="AH108" s="151"/>
      <c r="AI108" s="151"/>
      <c r="AJ108" s="151"/>
      <c r="AK108" s="151"/>
      <c r="AL108" s="151"/>
      <c r="AM108" s="151"/>
      <c r="AN108" s="151"/>
      <c r="AO108" s="151"/>
      <c r="AP108" s="151"/>
      <c r="AQ108" s="151"/>
      <c r="AR108" s="151"/>
      <c r="AS108" s="151"/>
      <c r="AT108" s="151"/>
      <c r="AU108" s="151"/>
      <c r="AV108" s="151"/>
      <c r="AW108" s="151"/>
      <c r="AX108" s="151"/>
      <c r="AY108" s="151"/>
      <c r="AZ108" s="152"/>
      <c r="BA108" s="373"/>
      <c r="BB108" s="86"/>
      <c r="BC108" s="55"/>
      <c r="BD108" s="70"/>
    </row>
    <row r="109" spans="1:60" ht="17.25" thickBot="1">
      <c r="A109" s="55"/>
      <c r="B109" s="98"/>
      <c r="C109" s="55"/>
      <c r="D109" s="134"/>
      <c r="E109" s="299" t="s">
        <v>832</v>
      </c>
      <c r="F109" s="299"/>
      <c r="G109" s="299"/>
      <c r="H109" s="301"/>
      <c r="I109" s="396" t="s">
        <v>989</v>
      </c>
      <c r="J109" s="396"/>
      <c r="K109" s="396"/>
      <c r="L109" s="396"/>
      <c r="M109" s="396"/>
      <c r="N109" s="396"/>
      <c r="O109" s="396"/>
      <c r="P109" s="396"/>
      <c r="Q109" s="396"/>
      <c r="R109" s="396"/>
      <c r="S109" s="396"/>
      <c r="T109" s="396"/>
      <c r="U109" s="396"/>
      <c r="V109" s="396"/>
      <c r="W109" s="396"/>
      <c r="X109" s="396"/>
      <c r="Y109" s="396"/>
      <c r="Z109" s="396"/>
      <c r="AA109" s="396"/>
      <c r="AB109" s="150"/>
      <c r="AC109" s="299" t="s">
        <v>829</v>
      </c>
      <c r="AD109" s="299"/>
      <c r="AE109" s="299"/>
      <c r="AF109" s="300"/>
      <c r="AG109" s="395"/>
      <c r="AH109" s="395"/>
      <c r="AI109" s="395"/>
      <c r="AJ109" s="395"/>
      <c r="AK109" s="395"/>
      <c r="AL109" s="395"/>
      <c r="AM109" s="395"/>
      <c r="AN109" s="395"/>
      <c r="AO109" s="395"/>
      <c r="AP109" s="395"/>
      <c r="AQ109" s="395"/>
      <c r="AR109" s="395"/>
      <c r="AS109" s="395"/>
      <c r="AT109" s="395"/>
      <c r="AU109" s="395"/>
      <c r="AV109" s="395"/>
      <c r="AW109" s="395"/>
      <c r="AX109" s="395"/>
      <c r="AY109" s="395"/>
      <c r="AZ109" s="129"/>
      <c r="BA109" s="373"/>
      <c r="BB109" s="86"/>
      <c r="BC109" s="55"/>
      <c r="BD109" s="70"/>
      <c r="BF109" s="59"/>
      <c r="BG109" s="59"/>
    </row>
    <row r="110" spans="1:60" ht="13.5">
      <c r="A110" s="55"/>
      <c r="B110" s="98"/>
      <c r="C110" s="55"/>
      <c r="D110" s="134"/>
      <c r="E110" s="207"/>
      <c r="F110" s="207"/>
      <c r="G110" s="207"/>
      <c r="H110" s="207"/>
      <c r="I110" s="208"/>
      <c r="J110" s="208"/>
      <c r="K110" s="208"/>
      <c r="L110" s="208"/>
      <c r="M110" s="208"/>
      <c r="N110" s="208"/>
      <c r="O110" s="151"/>
      <c r="P110" s="151"/>
      <c r="Q110" s="151"/>
      <c r="R110" s="151"/>
      <c r="S110" s="151"/>
      <c r="T110" s="151"/>
      <c r="U110" s="151"/>
      <c r="V110" s="151"/>
      <c r="W110" s="151"/>
      <c r="X110" s="151"/>
      <c r="Y110" s="151"/>
      <c r="Z110" s="151"/>
      <c r="AA110" s="150"/>
      <c r="AB110" s="150"/>
      <c r="AC110" s="209"/>
      <c r="AD110" s="209"/>
      <c r="AE110" s="209"/>
      <c r="AF110" s="209"/>
      <c r="AG110" s="151"/>
      <c r="AH110" s="151"/>
      <c r="AI110" s="151"/>
      <c r="AJ110" s="151"/>
      <c r="AK110" s="151"/>
      <c r="AL110" s="151"/>
      <c r="AM110" s="151"/>
      <c r="AN110" s="151"/>
      <c r="AO110" s="151"/>
      <c r="AP110" s="151"/>
      <c r="AQ110" s="151"/>
      <c r="AR110" s="151"/>
      <c r="AS110" s="151"/>
      <c r="AT110" s="151"/>
      <c r="AU110" s="151"/>
      <c r="AV110" s="151"/>
      <c r="AW110" s="151"/>
      <c r="AX110" s="151"/>
      <c r="AY110" s="150"/>
      <c r="AZ110" s="129"/>
      <c r="BA110" s="373"/>
      <c r="BB110" s="86"/>
      <c r="BC110" s="55"/>
      <c r="BD110" s="70"/>
      <c r="BF110" s="59"/>
      <c r="BG110" s="59"/>
    </row>
    <row r="111" spans="1:60" ht="16.5">
      <c r="A111" s="55"/>
      <c r="B111" s="98"/>
      <c r="C111" s="55"/>
      <c r="D111" s="134"/>
      <c r="E111" s="299" t="s">
        <v>828</v>
      </c>
      <c r="F111" s="299"/>
      <c r="G111" s="299"/>
      <c r="H111" s="300"/>
      <c r="I111" s="395" t="s">
        <v>262</v>
      </c>
      <c r="J111" s="395"/>
      <c r="K111" s="395"/>
      <c r="L111" s="395"/>
      <c r="M111" s="395"/>
      <c r="N111" s="395"/>
      <c r="O111" s="395"/>
      <c r="P111" s="395"/>
      <c r="Q111" s="395"/>
      <c r="R111" s="395"/>
      <c r="S111" s="395"/>
      <c r="T111" s="395"/>
      <c r="U111" s="395"/>
      <c r="V111" s="395"/>
      <c r="W111" s="395"/>
      <c r="X111" s="395"/>
      <c r="Y111" s="395"/>
      <c r="Z111" s="395"/>
      <c r="AA111" s="395"/>
      <c r="AB111" s="150"/>
      <c r="AC111" s="299" t="s">
        <v>830</v>
      </c>
      <c r="AD111" s="299"/>
      <c r="AE111" s="299"/>
      <c r="AF111" s="300"/>
      <c r="AG111" s="395"/>
      <c r="AH111" s="395"/>
      <c r="AI111" s="395"/>
      <c r="AJ111" s="395"/>
      <c r="AK111" s="395"/>
      <c r="AL111" s="395"/>
      <c r="AM111" s="395"/>
      <c r="AN111" s="395"/>
      <c r="AO111" s="395"/>
      <c r="AP111" s="395"/>
      <c r="AQ111" s="395"/>
      <c r="AR111" s="395"/>
      <c r="AS111" s="395"/>
      <c r="AT111" s="395"/>
      <c r="AU111" s="395"/>
      <c r="AV111" s="395"/>
      <c r="AW111" s="395"/>
      <c r="AX111" s="395"/>
      <c r="AY111" s="395"/>
      <c r="AZ111" s="210"/>
      <c r="BA111" s="373"/>
      <c r="BB111" s="86"/>
      <c r="BC111" s="55"/>
      <c r="BD111" s="59"/>
      <c r="BF111" s="59"/>
      <c r="BG111" s="59"/>
    </row>
    <row r="112" spans="1:60" ht="5.0999999999999996" customHeight="1">
      <c r="A112" s="55"/>
      <c r="B112" s="98"/>
      <c r="C112" s="55"/>
      <c r="D112" s="211"/>
      <c r="E112" s="212"/>
      <c r="F112" s="212"/>
      <c r="G112" s="212"/>
      <c r="H112" s="212"/>
      <c r="I112" s="212"/>
      <c r="J112" s="213"/>
      <c r="K112" s="213"/>
      <c r="L112" s="213"/>
      <c r="M112" s="213"/>
      <c r="N112" s="213"/>
      <c r="O112" s="213"/>
      <c r="P112" s="213"/>
      <c r="Q112" s="213"/>
      <c r="R112" s="213"/>
      <c r="S112" s="213"/>
      <c r="T112" s="213"/>
      <c r="U112" s="213"/>
      <c r="V112" s="213"/>
      <c r="W112" s="213"/>
      <c r="X112" s="213"/>
      <c r="Y112" s="213"/>
      <c r="Z112" s="213"/>
      <c r="AA112" s="213"/>
      <c r="AB112" s="213"/>
      <c r="AC112" s="267"/>
      <c r="AD112" s="268"/>
      <c r="AE112" s="268"/>
      <c r="AF112" s="268"/>
      <c r="AG112" s="213"/>
      <c r="AH112" s="213"/>
      <c r="AI112" s="213"/>
      <c r="AJ112" s="213"/>
      <c r="AK112" s="213"/>
      <c r="AL112" s="213"/>
      <c r="AM112" s="213"/>
      <c r="AN112" s="213"/>
      <c r="AO112" s="213"/>
      <c r="AP112" s="213"/>
      <c r="AQ112" s="213"/>
      <c r="AR112" s="213"/>
      <c r="AS112" s="213"/>
      <c r="AT112" s="213"/>
      <c r="AU112" s="213"/>
      <c r="AV112" s="213"/>
      <c r="AW112" s="213"/>
      <c r="AX112" s="213"/>
      <c r="AY112" s="213"/>
      <c r="AZ112" s="214"/>
      <c r="BA112" s="374"/>
      <c r="BB112" s="86"/>
      <c r="BC112" s="55"/>
      <c r="BD112" s="70"/>
    </row>
    <row r="113" spans="1:72">
      <c r="A113" s="55"/>
      <c r="B113" s="98"/>
      <c r="C113" s="55"/>
      <c r="D113" s="106"/>
      <c r="E113" s="106"/>
      <c r="F113" s="106"/>
      <c r="G113" s="106"/>
      <c r="H113" s="106"/>
      <c r="I113" s="106"/>
      <c r="J113" s="106"/>
      <c r="K113" s="106"/>
      <c r="L113" s="106"/>
      <c r="M113" s="106"/>
      <c r="N113" s="106"/>
      <c r="O113" s="106"/>
      <c r="P113" s="106"/>
      <c r="Q113" s="55"/>
      <c r="R113" s="55"/>
      <c r="S113" s="55"/>
      <c r="T113" s="55"/>
      <c r="U113" s="55"/>
      <c r="V113" s="55"/>
      <c r="W113" s="55"/>
      <c r="X113" s="55"/>
      <c r="Y113" s="55"/>
      <c r="Z113" s="55"/>
      <c r="AA113" s="55"/>
      <c r="AB113" s="55"/>
      <c r="AC113" s="55"/>
      <c r="AD113" s="55"/>
      <c r="AE113" s="55"/>
      <c r="AF113" s="55"/>
      <c r="AG113" s="55"/>
      <c r="AH113" s="55"/>
      <c r="AI113" s="55"/>
      <c r="AJ113" s="55"/>
      <c r="AK113" s="55"/>
      <c r="AL113" s="55"/>
      <c r="AM113" s="55"/>
      <c r="AN113" s="55"/>
      <c r="AO113" s="55"/>
      <c r="AP113" s="55"/>
      <c r="AQ113" s="55"/>
      <c r="AR113" s="55"/>
      <c r="AS113" s="55"/>
      <c r="AT113" s="55"/>
      <c r="AU113" s="55"/>
      <c r="AV113" s="55"/>
      <c r="AW113" s="55"/>
      <c r="AX113" s="55"/>
      <c r="AY113" s="55"/>
      <c r="AZ113" s="55"/>
      <c r="BA113" s="55"/>
      <c r="BB113" s="86"/>
      <c r="BC113" s="55"/>
      <c r="BD113" s="51"/>
    </row>
    <row r="114" spans="1:72" ht="5.0999999999999996" customHeight="1">
      <c r="A114" s="55"/>
      <c r="B114" s="98"/>
      <c r="C114" s="55"/>
      <c r="D114" s="190"/>
      <c r="E114" s="191"/>
      <c r="F114" s="191"/>
      <c r="G114" s="191"/>
      <c r="H114" s="191"/>
      <c r="I114" s="191"/>
      <c r="J114" s="191"/>
      <c r="K114" s="191"/>
      <c r="L114" s="191"/>
      <c r="M114" s="191"/>
      <c r="N114" s="191"/>
      <c r="O114" s="191"/>
      <c r="P114" s="19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AL114" s="131"/>
      <c r="AM114" s="131"/>
      <c r="AN114" s="131"/>
      <c r="AO114" s="131"/>
      <c r="AP114" s="131"/>
      <c r="AQ114" s="131"/>
      <c r="AR114" s="131"/>
      <c r="AS114" s="131"/>
      <c r="AT114" s="131"/>
      <c r="AU114" s="131"/>
      <c r="AV114" s="131"/>
      <c r="AW114" s="131"/>
      <c r="AX114" s="131"/>
      <c r="AY114" s="131"/>
      <c r="AZ114" s="140"/>
      <c r="BA114" s="372" t="s">
        <v>987</v>
      </c>
      <c r="BB114" s="86"/>
      <c r="BC114" s="55"/>
      <c r="BD114" s="51"/>
      <c r="BH114" s="70"/>
    </row>
    <row r="115" spans="1:72" ht="16.5">
      <c r="A115" s="64"/>
      <c r="B115" s="98"/>
      <c r="C115" s="55"/>
      <c r="D115" s="134"/>
      <c r="E115" s="302" t="s">
        <v>526</v>
      </c>
      <c r="F115" s="302"/>
      <c r="G115" s="302"/>
      <c r="H115" s="302"/>
      <c r="I115" s="302"/>
      <c r="J115" s="302"/>
      <c r="K115" s="302"/>
      <c r="L115" s="302"/>
      <c r="M115" s="302"/>
      <c r="N115" s="302"/>
      <c r="O115" s="151"/>
      <c r="P115" s="397" t="s">
        <v>905</v>
      </c>
      <c r="Q115" s="397"/>
      <c r="R115" s="397"/>
      <c r="S115" s="397"/>
      <c r="T115" s="397"/>
      <c r="U115" s="397"/>
      <c r="V115" s="397"/>
      <c r="W115" s="397"/>
      <c r="X115" s="151"/>
      <c r="Y115" s="151" t="s">
        <v>921</v>
      </c>
      <c r="Z115" s="263"/>
      <c r="AA115" s="401" t="s">
        <v>920</v>
      </c>
      <c r="AB115" s="401"/>
      <c r="AC115" s="401"/>
      <c r="AD115" s="401"/>
      <c r="AE115" s="151"/>
      <c r="AF115" s="151"/>
      <c r="AG115" s="151"/>
      <c r="AH115" s="151"/>
      <c r="AI115" s="151"/>
      <c r="AJ115" s="151"/>
      <c r="AK115" s="151"/>
      <c r="AL115" s="151"/>
      <c r="AM115" s="151"/>
      <c r="AN115" s="151"/>
      <c r="AO115" s="151"/>
      <c r="AP115" s="151"/>
      <c r="AQ115" s="151"/>
      <c r="AR115" s="151"/>
      <c r="AS115" s="151"/>
      <c r="AT115" s="151"/>
      <c r="AU115" s="151"/>
      <c r="AV115" s="151"/>
      <c r="AW115" s="151"/>
      <c r="AX115" s="151"/>
      <c r="AY115" s="151"/>
      <c r="AZ115" s="152"/>
      <c r="BA115" s="373"/>
      <c r="BB115" s="86"/>
      <c r="BC115" s="64"/>
      <c r="BD115" s="391"/>
      <c r="BF115" s="59"/>
      <c r="BG115" s="59"/>
      <c r="BH115" s="70"/>
    </row>
    <row r="116" spans="1:72" ht="14.25" thickBot="1">
      <c r="A116" s="64"/>
      <c r="B116" s="98"/>
      <c r="C116" s="55"/>
      <c r="D116" s="215"/>
      <c r="E116" s="208"/>
      <c r="F116" s="208"/>
      <c r="G116" s="208"/>
      <c r="H116" s="208"/>
      <c r="I116" s="208"/>
      <c r="J116" s="208"/>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c r="AI116" s="151"/>
      <c r="AJ116" s="151"/>
      <c r="AK116" s="151"/>
      <c r="AL116" s="151"/>
      <c r="AM116" s="151"/>
      <c r="AN116" s="151"/>
      <c r="AO116" s="151"/>
      <c r="AP116" s="151"/>
      <c r="AQ116" s="151"/>
      <c r="AR116" s="151"/>
      <c r="AS116" s="151"/>
      <c r="AT116" s="151"/>
      <c r="AU116" s="151"/>
      <c r="AV116" s="151"/>
      <c r="AW116" s="151"/>
      <c r="AX116" s="151"/>
      <c r="AY116" s="151"/>
      <c r="AZ116" s="152"/>
      <c r="BA116" s="373"/>
      <c r="BB116" s="86"/>
      <c r="BC116" s="64"/>
      <c r="BD116" s="391"/>
      <c r="BF116" s="59"/>
      <c r="BG116" s="59"/>
      <c r="BH116" s="70"/>
    </row>
    <row r="117" spans="1:72" ht="16.5">
      <c r="A117" s="55"/>
      <c r="B117" s="98"/>
      <c r="C117" s="55"/>
      <c r="D117" s="134"/>
      <c r="E117" s="325" t="s">
        <v>833</v>
      </c>
      <c r="F117" s="325"/>
      <c r="G117" s="325"/>
      <c r="H117" s="156" t="s">
        <v>919</v>
      </c>
      <c r="I117" s="392" t="s">
        <v>498</v>
      </c>
      <c r="J117" s="393"/>
      <c r="K117" s="393"/>
      <c r="L117" s="393"/>
      <c r="M117" s="393"/>
      <c r="N117" s="393"/>
      <c r="O117" s="393"/>
      <c r="P117" s="393"/>
      <c r="Q117" s="393"/>
      <c r="R117" s="393"/>
      <c r="S117" s="393"/>
      <c r="T117" s="393"/>
      <c r="U117" s="393"/>
      <c r="V117" s="393"/>
      <c r="W117" s="393"/>
      <c r="X117" s="393"/>
      <c r="Y117" s="393"/>
      <c r="Z117" s="393"/>
      <c r="AA117" s="394"/>
      <c r="AB117" s="216"/>
      <c r="AC117" s="325" t="s">
        <v>37</v>
      </c>
      <c r="AD117" s="325"/>
      <c r="AE117" s="325"/>
      <c r="AF117" s="156" t="s">
        <v>919</v>
      </c>
      <c r="AG117" s="395" t="s">
        <v>466</v>
      </c>
      <c r="AH117" s="395"/>
      <c r="AI117" s="395"/>
      <c r="AJ117" s="395"/>
      <c r="AK117" s="395"/>
      <c r="AL117" s="395"/>
      <c r="AM117" s="395"/>
      <c r="AN117" s="395"/>
      <c r="AO117" s="395"/>
      <c r="AP117" s="395"/>
      <c r="AQ117" s="395"/>
      <c r="AR117" s="395"/>
      <c r="AS117" s="395"/>
      <c r="AT117" s="395"/>
      <c r="AU117" s="395"/>
      <c r="AV117" s="395"/>
      <c r="AW117" s="395"/>
      <c r="AX117" s="395"/>
      <c r="AY117" s="395"/>
      <c r="AZ117" s="129"/>
      <c r="BA117" s="373"/>
      <c r="BB117" s="86"/>
      <c r="BC117" s="55"/>
      <c r="BD117" s="391"/>
      <c r="BF117" s="59"/>
      <c r="BG117" s="59"/>
      <c r="BH117" s="70"/>
    </row>
    <row r="118" spans="1:72" ht="17.25" thickBot="1">
      <c r="A118" s="55"/>
      <c r="B118" s="98"/>
      <c r="C118" s="55"/>
      <c r="D118" s="134"/>
      <c r="E118" s="230"/>
      <c r="F118" s="230"/>
      <c r="G118" s="230"/>
      <c r="H118" s="156" t="s">
        <v>918</v>
      </c>
      <c r="I118" s="398" t="s">
        <v>906</v>
      </c>
      <c r="J118" s="399"/>
      <c r="K118" s="399"/>
      <c r="L118" s="399"/>
      <c r="M118" s="399"/>
      <c r="N118" s="399"/>
      <c r="O118" s="399"/>
      <c r="P118" s="399"/>
      <c r="Q118" s="399"/>
      <c r="R118" s="399"/>
      <c r="S118" s="399"/>
      <c r="T118" s="399"/>
      <c r="U118" s="399"/>
      <c r="V118" s="399"/>
      <c r="W118" s="399"/>
      <c r="X118" s="399"/>
      <c r="Y118" s="399"/>
      <c r="Z118" s="399"/>
      <c r="AA118" s="400"/>
      <c r="AB118" s="150" t="str">
        <f>IF(LEN(Data_InspireKeywordURL1)&lt;&gt;LEN(CLEAN(Data_InspireKeywordURL1)),"KO","OK")</f>
        <v>OK</v>
      </c>
      <c r="AC118" s="230"/>
      <c r="AD118" s="230"/>
      <c r="AE118" s="230"/>
      <c r="AF118" s="156" t="s">
        <v>918</v>
      </c>
      <c r="AG118" s="398" t="s">
        <v>906</v>
      </c>
      <c r="AH118" s="399"/>
      <c r="AI118" s="399"/>
      <c r="AJ118" s="399"/>
      <c r="AK118" s="399"/>
      <c r="AL118" s="399"/>
      <c r="AM118" s="399"/>
      <c r="AN118" s="399"/>
      <c r="AO118" s="399"/>
      <c r="AP118" s="399"/>
      <c r="AQ118" s="399"/>
      <c r="AR118" s="399"/>
      <c r="AS118" s="399"/>
      <c r="AT118" s="399"/>
      <c r="AU118" s="399"/>
      <c r="AV118" s="399"/>
      <c r="AW118" s="399"/>
      <c r="AX118" s="399"/>
      <c r="AY118" s="400"/>
      <c r="AZ118" s="129" t="str">
        <f>IF(LEN(Data_InspireKeywordURL3)&lt;&gt;LEN(CLEAN(Data_InspireKeywordURL3)),"KO","OK")</f>
        <v>OK</v>
      </c>
      <c r="BA118" s="373"/>
      <c r="BB118" s="86"/>
      <c r="BC118" s="55"/>
      <c r="BD118" s="391"/>
      <c r="BF118" s="59"/>
      <c r="BG118" s="59"/>
      <c r="BH118" s="70"/>
    </row>
    <row r="119" spans="1:72" s="77" customFormat="1">
      <c r="A119" s="55"/>
      <c r="B119" s="98"/>
      <c r="C119" s="55"/>
      <c r="D119" s="217"/>
      <c r="E119" s="208"/>
      <c r="F119" s="208"/>
      <c r="G119" s="208"/>
      <c r="H119" s="208"/>
      <c r="I119" s="208"/>
      <c r="J119" s="151"/>
      <c r="K119" s="151"/>
      <c r="L119" s="151"/>
      <c r="M119" s="151"/>
      <c r="N119" s="151"/>
      <c r="O119" s="151"/>
      <c r="P119" s="151"/>
      <c r="Q119" s="151"/>
      <c r="R119" s="151"/>
      <c r="S119" s="151"/>
      <c r="T119" s="151"/>
      <c r="U119" s="151"/>
      <c r="V119" s="151"/>
      <c r="W119" s="151"/>
      <c r="X119" s="151"/>
      <c r="Y119" s="151"/>
      <c r="Z119" s="151"/>
      <c r="AA119" s="218"/>
      <c r="AB119" s="151"/>
      <c r="AC119" s="156"/>
      <c r="AD119" s="156"/>
      <c r="AE119" s="156"/>
      <c r="AF119" s="208"/>
      <c r="AG119" s="151"/>
      <c r="AH119" s="151"/>
      <c r="AI119" s="151"/>
      <c r="AJ119" s="151"/>
      <c r="AK119" s="151"/>
      <c r="AL119" s="151"/>
      <c r="AM119" s="151"/>
      <c r="AN119" s="151"/>
      <c r="AO119" s="151"/>
      <c r="AP119" s="151"/>
      <c r="AQ119" s="151"/>
      <c r="AR119" s="151"/>
      <c r="AS119" s="151"/>
      <c r="AT119" s="151"/>
      <c r="AU119" s="151"/>
      <c r="AV119" s="151"/>
      <c r="AW119" s="151"/>
      <c r="AX119" s="151"/>
      <c r="AY119" s="218"/>
      <c r="AZ119" s="219"/>
      <c r="BA119" s="373"/>
      <c r="BB119" s="86"/>
      <c r="BC119" s="55"/>
      <c r="BD119" s="391"/>
      <c r="BE119" s="75"/>
    </row>
    <row r="120" spans="1:72" ht="16.5">
      <c r="A120" s="64"/>
      <c r="B120" s="98"/>
      <c r="C120" s="55"/>
      <c r="D120" s="134"/>
      <c r="E120" s="325" t="s">
        <v>38</v>
      </c>
      <c r="F120" s="325"/>
      <c r="G120" s="325"/>
      <c r="H120" s="156" t="s">
        <v>919</v>
      </c>
      <c r="I120" s="395" t="s">
        <v>468</v>
      </c>
      <c r="J120" s="395"/>
      <c r="K120" s="395"/>
      <c r="L120" s="395"/>
      <c r="M120" s="395"/>
      <c r="N120" s="395"/>
      <c r="O120" s="395"/>
      <c r="P120" s="395"/>
      <c r="Q120" s="395"/>
      <c r="R120" s="395"/>
      <c r="S120" s="395"/>
      <c r="T120" s="395"/>
      <c r="U120" s="395"/>
      <c r="V120" s="395"/>
      <c r="W120" s="395"/>
      <c r="X120" s="395"/>
      <c r="Y120" s="395"/>
      <c r="Z120" s="395"/>
      <c r="AA120" s="395"/>
      <c r="AB120" s="216"/>
      <c r="AC120" s="325" t="s">
        <v>39</v>
      </c>
      <c r="AD120" s="325"/>
      <c r="AE120" s="325"/>
      <c r="AF120" s="156" t="s">
        <v>919</v>
      </c>
      <c r="AG120" s="395" t="s">
        <v>472</v>
      </c>
      <c r="AH120" s="395"/>
      <c r="AI120" s="395"/>
      <c r="AJ120" s="395"/>
      <c r="AK120" s="395"/>
      <c r="AL120" s="395"/>
      <c r="AM120" s="395"/>
      <c r="AN120" s="395"/>
      <c r="AO120" s="395"/>
      <c r="AP120" s="395"/>
      <c r="AQ120" s="395"/>
      <c r="AR120" s="395"/>
      <c r="AS120" s="395"/>
      <c r="AT120" s="395"/>
      <c r="AU120" s="395"/>
      <c r="AV120" s="395"/>
      <c r="AW120" s="395"/>
      <c r="AX120" s="395"/>
      <c r="AY120" s="395"/>
      <c r="AZ120" s="129"/>
      <c r="BA120" s="373"/>
      <c r="BB120" s="86"/>
      <c r="BC120" s="64"/>
      <c r="BD120" s="391"/>
    </row>
    <row r="121" spans="1:72" ht="17.25" thickBot="1">
      <c r="A121" s="64"/>
      <c r="B121" s="98"/>
      <c r="C121" s="55"/>
      <c r="D121" s="134"/>
      <c r="E121" s="244"/>
      <c r="F121" s="244"/>
      <c r="G121" s="244"/>
      <c r="H121" s="156" t="s">
        <v>918</v>
      </c>
      <c r="I121" s="398" t="s">
        <v>906</v>
      </c>
      <c r="J121" s="399"/>
      <c r="K121" s="399"/>
      <c r="L121" s="399"/>
      <c r="M121" s="399"/>
      <c r="N121" s="399"/>
      <c r="O121" s="399"/>
      <c r="P121" s="399"/>
      <c r="Q121" s="399"/>
      <c r="R121" s="399"/>
      <c r="S121" s="399"/>
      <c r="T121" s="399"/>
      <c r="U121" s="399"/>
      <c r="V121" s="399"/>
      <c r="W121" s="399"/>
      <c r="X121" s="399"/>
      <c r="Y121" s="399"/>
      <c r="Z121" s="399"/>
      <c r="AA121" s="400"/>
      <c r="AB121" s="150" t="str">
        <f>IF(LEN(Data_InspireKeywordURL2)&lt;&gt;LEN(CLEAN(Data_InspireKeywordURL2)),"KO","OK")</f>
        <v>OK</v>
      </c>
      <c r="AC121" s="244"/>
      <c r="AD121" s="244"/>
      <c r="AE121" s="244"/>
      <c r="AF121" s="156" t="s">
        <v>918</v>
      </c>
      <c r="AG121" s="398" t="s">
        <v>906</v>
      </c>
      <c r="AH121" s="399"/>
      <c r="AI121" s="399"/>
      <c r="AJ121" s="399"/>
      <c r="AK121" s="399"/>
      <c r="AL121" s="399"/>
      <c r="AM121" s="399"/>
      <c r="AN121" s="399"/>
      <c r="AO121" s="399"/>
      <c r="AP121" s="399"/>
      <c r="AQ121" s="399"/>
      <c r="AR121" s="399"/>
      <c r="AS121" s="399"/>
      <c r="AT121" s="399"/>
      <c r="AU121" s="399"/>
      <c r="AV121" s="399"/>
      <c r="AW121" s="399"/>
      <c r="AX121" s="399"/>
      <c r="AY121" s="400"/>
      <c r="AZ121" s="129" t="str">
        <f>IF(LEN(Data_InspireKeywordURL4)&lt;&gt;LEN(CLEAN(Data_InspireKeywordURL4)),"KO","OK")</f>
        <v>OK</v>
      </c>
      <c r="BA121" s="373"/>
      <c r="BB121" s="86"/>
      <c r="BC121" s="64"/>
      <c r="BD121" s="70"/>
    </row>
    <row r="122" spans="1:72" ht="5.0999999999999996" customHeight="1">
      <c r="A122" s="64"/>
      <c r="B122" s="98"/>
      <c r="C122" s="55"/>
      <c r="D122" s="159"/>
      <c r="E122" s="220"/>
      <c r="F122" s="220"/>
      <c r="G122" s="220"/>
      <c r="H122" s="220"/>
      <c r="I122" s="213"/>
      <c r="J122" s="213"/>
      <c r="K122" s="213"/>
      <c r="L122" s="213"/>
      <c r="M122" s="213"/>
      <c r="N122" s="213"/>
      <c r="O122" s="213"/>
      <c r="P122" s="213"/>
      <c r="Q122" s="213"/>
      <c r="R122" s="213"/>
      <c r="S122" s="213"/>
      <c r="T122" s="213"/>
      <c r="U122" s="213"/>
      <c r="V122" s="213"/>
      <c r="W122" s="213"/>
      <c r="X122" s="213"/>
      <c r="Y122" s="213"/>
      <c r="Z122" s="213"/>
      <c r="AA122" s="213"/>
      <c r="AB122" s="213"/>
      <c r="AC122" s="220"/>
      <c r="AD122" s="220"/>
      <c r="AE122" s="220"/>
      <c r="AF122" s="220"/>
      <c r="AG122" s="213"/>
      <c r="AH122" s="213"/>
      <c r="AI122" s="213"/>
      <c r="AJ122" s="213"/>
      <c r="AK122" s="213"/>
      <c r="AL122" s="213"/>
      <c r="AM122" s="213"/>
      <c r="AN122" s="213"/>
      <c r="AO122" s="213"/>
      <c r="AP122" s="213"/>
      <c r="AQ122" s="213"/>
      <c r="AR122" s="213"/>
      <c r="AS122" s="213"/>
      <c r="AT122" s="213"/>
      <c r="AU122" s="213"/>
      <c r="AV122" s="213"/>
      <c r="AW122" s="213"/>
      <c r="AX122" s="213"/>
      <c r="AY122" s="213"/>
      <c r="AZ122" s="169"/>
      <c r="BA122" s="374"/>
      <c r="BB122" s="86"/>
      <c r="BC122" s="64"/>
      <c r="BD122" s="70"/>
    </row>
    <row r="123" spans="1:72" s="65" customFormat="1">
      <c r="A123" s="55"/>
      <c r="B123" s="98"/>
      <c r="C123" s="55"/>
      <c r="D123" s="106"/>
      <c r="E123" s="106"/>
      <c r="F123" s="106"/>
      <c r="G123" s="106"/>
      <c r="H123" s="106"/>
      <c r="I123" s="106"/>
      <c r="J123" s="106"/>
      <c r="K123" s="106"/>
      <c r="L123" s="106"/>
      <c r="M123" s="106"/>
      <c r="N123" s="106"/>
      <c r="O123" s="106"/>
      <c r="P123" s="106"/>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c r="BB123" s="86"/>
      <c r="BC123" s="55"/>
      <c r="BD123" s="51"/>
      <c r="BE123" s="66"/>
      <c r="BF123" s="112"/>
      <c r="BG123" s="112"/>
    </row>
    <row r="124" spans="1:72" s="65" customFormat="1" ht="5.0999999999999996" customHeight="1">
      <c r="A124" s="55"/>
      <c r="B124" s="98"/>
      <c r="C124" s="55"/>
      <c r="D124" s="190"/>
      <c r="E124" s="191"/>
      <c r="F124" s="191"/>
      <c r="G124" s="191"/>
      <c r="H124" s="191"/>
      <c r="I124" s="191"/>
      <c r="J124" s="191"/>
      <c r="K124" s="191"/>
      <c r="L124" s="191"/>
      <c r="M124" s="191"/>
      <c r="N124" s="191"/>
      <c r="O124" s="191"/>
      <c r="P124" s="191"/>
      <c r="Q124" s="131"/>
      <c r="R124" s="131"/>
      <c r="S124" s="131"/>
      <c r="T124" s="131"/>
      <c r="U124" s="131"/>
      <c r="V124" s="131"/>
      <c r="W124" s="131"/>
      <c r="X124" s="131"/>
      <c r="Y124" s="131"/>
      <c r="Z124" s="131"/>
      <c r="AA124" s="131"/>
      <c r="AB124" s="131"/>
      <c r="AC124" s="131"/>
      <c r="AD124" s="131"/>
      <c r="AE124" s="131"/>
      <c r="AF124" s="131"/>
      <c r="AG124" s="131"/>
      <c r="AH124" s="131"/>
      <c r="AI124" s="131"/>
      <c r="AJ124" s="131"/>
      <c r="AK124" s="131"/>
      <c r="AL124" s="131"/>
      <c r="AM124" s="131"/>
      <c r="AN124" s="131"/>
      <c r="AO124" s="131"/>
      <c r="AP124" s="131"/>
      <c r="AQ124" s="131"/>
      <c r="AR124" s="131"/>
      <c r="AS124" s="131"/>
      <c r="AT124" s="131"/>
      <c r="AU124" s="131"/>
      <c r="AV124" s="131"/>
      <c r="AW124" s="131"/>
      <c r="AX124" s="131"/>
      <c r="AY124" s="131"/>
      <c r="AZ124" s="140"/>
      <c r="BA124" s="372" t="s">
        <v>987</v>
      </c>
      <c r="BB124" s="86"/>
      <c r="BC124" s="55"/>
      <c r="BD124" s="51"/>
      <c r="BE124" s="66"/>
      <c r="BF124" s="112"/>
      <c r="BG124" s="112"/>
    </row>
    <row r="125" spans="1:72" ht="16.5">
      <c r="A125" s="113"/>
      <c r="B125" s="98"/>
      <c r="C125" s="55"/>
      <c r="D125" s="134"/>
      <c r="E125" s="309" t="s">
        <v>40</v>
      </c>
      <c r="F125" s="309"/>
      <c r="G125" s="309"/>
      <c r="H125" s="309"/>
      <c r="I125" s="309"/>
      <c r="J125" s="309"/>
      <c r="K125" s="249"/>
      <c r="L125" s="440" t="s">
        <v>982</v>
      </c>
      <c r="M125" s="440"/>
      <c r="N125" s="440"/>
      <c r="O125" s="440"/>
      <c r="P125" s="440"/>
      <c r="Q125" s="411" t="s">
        <v>943</v>
      </c>
      <c r="R125" s="411"/>
      <c r="S125" s="411"/>
      <c r="T125" s="411"/>
      <c r="U125" s="411"/>
      <c r="V125" s="441" t="s">
        <v>942</v>
      </c>
      <c r="W125" s="441"/>
      <c r="X125" s="441"/>
      <c r="Y125" s="441"/>
      <c r="Z125" s="441"/>
      <c r="AA125" s="441"/>
      <c r="AB125" s="411" t="s">
        <v>944</v>
      </c>
      <c r="AC125" s="411"/>
      <c r="AD125" s="411"/>
      <c r="AE125" s="411"/>
      <c r="AF125" s="150"/>
      <c r="AG125" s="150"/>
      <c r="AH125" s="150"/>
      <c r="AI125" s="150"/>
      <c r="AJ125" s="150"/>
      <c r="AK125" s="150"/>
      <c r="AL125" s="150"/>
      <c r="AM125" s="150"/>
      <c r="AN125" s="150"/>
      <c r="AO125" s="150"/>
      <c r="AP125" s="150"/>
      <c r="AQ125" s="150"/>
      <c r="AR125" s="150"/>
      <c r="AS125" s="150"/>
      <c r="AT125" s="150"/>
      <c r="AU125" s="150"/>
      <c r="AV125" s="150"/>
      <c r="AW125" s="150"/>
      <c r="AX125" s="150"/>
      <c r="AY125" s="150"/>
      <c r="AZ125" s="152"/>
      <c r="BA125" s="373"/>
      <c r="BB125" s="86"/>
      <c r="BC125" s="113"/>
    </row>
    <row r="126" spans="1:72" s="65" customFormat="1" ht="9" customHeight="1" thickBot="1">
      <c r="A126" s="55"/>
      <c r="B126" s="98"/>
      <c r="C126" s="55"/>
      <c r="D126" s="142"/>
      <c r="E126" s="440"/>
      <c r="F126" s="440"/>
      <c r="G126" s="440"/>
      <c r="H126" s="440"/>
      <c r="I126" s="440"/>
      <c r="J126" s="411"/>
      <c r="K126" s="411"/>
      <c r="L126" s="411"/>
      <c r="M126" s="411"/>
      <c r="N126" s="411"/>
      <c r="O126" s="151"/>
      <c r="P126" s="151"/>
      <c r="Q126" s="151"/>
      <c r="R126" s="151"/>
      <c r="S126" s="151"/>
      <c r="T126" s="151"/>
      <c r="U126" s="151"/>
      <c r="V126" s="151"/>
      <c r="W126" s="151"/>
      <c r="X126" s="151"/>
      <c r="Y126" s="151"/>
      <c r="Z126" s="151"/>
      <c r="AA126" s="151"/>
      <c r="AB126" s="151"/>
      <c r="AC126" s="151"/>
      <c r="AD126" s="441"/>
      <c r="AE126" s="441"/>
      <c r="AF126" s="441"/>
      <c r="AG126" s="441"/>
      <c r="AH126" s="441"/>
      <c r="AI126" s="441"/>
      <c r="AJ126" s="411"/>
      <c r="AK126" s="411"/>
      <c r="AL126" s="411"/>
      <c r="AM126" s="411"/>
      <c r="AN126" s="151"/>
      <c r="AO126" s="151"/>
      <c r="AP126" s="151"/>
      <c r="AQ126" s="151"/>
      <c r="AR126" s="151"/>
      <c r="AS126" s="151"/>
      <c r="AT126" s="151"/>
      <c r="AU126" s="151"/>
      <c r="AV126" s="151"/>
      <c r="AW126" s="151"/>
      <c r="AX126" s="151"/>
      <c r="AY126" s="151"/>
      <c r="AZ126" s="152"/>
      <c r="BA126" s="373"/>
      <c r="BB126" s="86"/>
      <c r="BC126" s="55"/>
      <c r="BE126" s="66"/>
      <c r="BF126" s="112"/>
      <c r="BG126" s="112"/>
    </row>
    <row r="127" spans="1:72" ht="16.5">
      <c r="A127" s="55"/>
      <c r="B127" s="98"/>
      <c r="C127" s="55"/>
      <c r="D127" s="134"/>
      <c r="E127" s="412" t="s">
        <v>41</v>
      </c>
      <c r="F127" s="413"/>
      <c r="G127" s="408" t="s">
        <v>42</v>
      </c>
      <c r="H127" s="408"/>
      <c r="I127" s="408"/>
      <c r="J127" s="408" t="s">
        <v>452</v>
      </c>
      <c r="K127" s="408"/>
      <c r="L127" s="408"/>
      <c r="M127" s="408"/>
      <c r="N127" s="408"/>
      <c r="O127" s="408"/>
      <c r="P127" s="408"/>
      <c r="Q127" s="408" t="s">
        <v>918</v>
      </c>
      <c r="R127" s="408"/>
      <c r="S127" s="408"/>
      <c r="T127" s="408"/>
      <c r="U127" s="408"/>
      <c r="V127" s="408"/>
      <c r="W127" s="408"/>
      <c r="X127" s="408"/>
      <c r="Y127" s="408"/>
      <c r="Z127" s="408"/>
      <c r="AA127" s="408"/>
      <c r="AB127" s="414"/>
      <c r="AC127" s="150"/>
      <c r="AD127" s="412" t="s">
        <v>41</v>
      </c>
      <c r="AE127" s="413"/>
      <c r="AF127" s="408" t="s">
        <v>42</v>
      </c>
      <c r="AG127" s="408"/>
      <c r="AH127" s="408"/>
      <c r="AI127" s="408" t="s">
        <v>452</v>
      </c>
      <c r="AJ127" s="408"/>
      <c r="AK127" s="408"/>
      <c r="AL127" s="408"/>
      <c r="AM127" s="408"/>
      <c r="AN127" s="408"/>
      <c r="AO127" s="408"/>
      <c r="AP127" s="408" t="s">
        <v>918</v>
      </c>
      <c r="AQ127" s="408"/>
      <c r="AR127" s="408"/>
      <c r="AS127" s="408"/>
      <c r="AT127" s="408"/>
      <c r="AU127" s="408"/>
      <c r="AV127" s="408"/>
      <c r="AW127" s="408"/>
      <c r="AX127" s="408"/>
      <c r="AY127" s="414"/>
      <c r="AZ127" s="129"/>
      <c r="BA127" s="373"/>
      <c r="BB127" s="86"/>
      <c r="BC127" s="55"/>
      <c r="BF127" s="112"/>
      <c r="BG127" s="112"/>
      <c r="BH127" s="65"/>
      <c r="BI127" s="65"/>
      <c r="BJ127" s="65"/>
      <c r="BK127" s="65"/>
      <c r="BL127" s="65"/>
      <c r="BM127" s="65"/>
      <c r="BN127" s="65"/>
      <c r="BO127" s="65"/>
      <c r="BP127" s="65"/>
      <c r="BQ127" s="65"/>
      <c r="BR127" s="65"/>
      <c r="BS127" s="65"/>
      <c r="BT127" s="65"/>
    </row>
    <row r="128" spans="1:72" s="77" customFormat="1">
      <c r="A128" s="55"/>
      <c r="B128" s="98"/>
      <c r="C128" s="55"/>
      <c r="D128" s="217"/>
      <c r="E128" s="442">
        <v>1</v>
      </c>
      <c r="F128" s="443"/>
      <c r="G128" s="405" t="s">
        <v>63</v>
      </c>
      <c r="H128" s="403"/>
      <c r="I128" s="406"/>
      <c r="J128" s="405" t="s">
        <v>922</v>
      </c>
      <c r="K128" s="403"/>
      <c r="L128" s="403"/>
      <c r="M128" s="403"/>
      <c r="N128" s="403"/>
      <c r="O128" s="403"/>
      <c r="P128" s="406"/>
      <c r="Q128" s="407" t="s">
        <v>1027</v>
      </c>
      <c r="R128" s="409"/>
      <c r="S128" s="409"/>
      <c r="T128" s="409"/>
      <c r="U128" s="409"/>
      <c r="V128" s="409"/>
      <c r="W128" s="409"/>
      <c r="X128" s="409"/>
      <c r="Y128" s="409"/>
      <c r="Z128" s="409"/>
      <c r="AA128" s="409"/>
      <c r="AB128" s="410"/>
      <c r="AC128" s="284" t="str">
        <f>IF(LEN(CLEAN(data_keyword1&amp;data_keyword_url1))&lt;&gt;LEN(data_keyword1&amp;data_keyword_url1),"KO","OK")</f>
        <v>OK</v>
      </c>
      <c r="AD128" s="444">
        <v>6</v>
      </c>
      <c r="AE128" s="445"/>
      <c r="AF128" s="405"/>
      <c r="AG128" s="403"/>
      <c r="AH128" s="406"/>
      <c r="AI128" s="405"/>
      <c r="AJ128" s="403"/>
      <c r="AK128" s="403"/>
      <c r="AL128" s="403"/>
      <c r="AM128" s="403"/>
      <c r="AN128" s="403"/>
      <c r="AO128" s="406"/>
      <c r="AP128" s="407"/>
      <c r="AQ128" s="403"/>
      <c r="AR128" s="403"/>
      <c r="AS128" s="403"/>
      <c r="AT128" s="403"/>
      <c r="AU128" s="403"/>
      <c r="AV128" s="403"/>
      <c r="AW128" s="403"/>
      <c r="AX128" s="403"/>
      <c r="AY128" s="404"/>
      <c r="AZ128" s="284" t="str">
        <f>IF(LEN(CLEAN(data_keyword6&amp;data_keyword_url6))&lt;&gt;LEN(data_keyword6&amp;data_keyword_url6),"KO","OK")</f>
        <v>OK</v>
      </c>
      <c r="BA128" s="373"/>
      <c r="BB128" s="86"/>
      <c r="BC128" s="55"/>
      <c r="BE128" s="75"/>
      <c r="BF128" s="112"/>
      <c r="BG128" s="112"/>
      <c r="BH128" s="65"/>
      <c r="BI128" s="65"/>
      <c r="BJ128" s="65"/>
      <c r="BK128" s="65"/>
      <c r="BL128" s="65"/>
      <c r="BM128" s="65"/>
      <c r="BN128" s="65"/>
      <c r="BO128" s="65"/>
      <c r="BP128" s="65"/>
      <c r="BQ128" s="65"/>
      <c r="BR128" s="65"/>
      <c r="BS128" s="65"/>
      <c r="BT128" s="65"/>
    </row>
    <row r="129" spans="1:220">
      <c r="A129" s="55"/>
      <c r="B129" s="98"/>
      <c r="C129" s="55"/>
      <c r="D129" s="134"/>
      <c r="E129" s="442">
        <v>2</v>
      </c>
      <c r="F129" s="443"/>
      <c r="G129" s="405" t="s">
        <v>63</v>
      </c>
      <c r="H129" s="403"/>
      <c r="I129" s="406"/>
      <c r="J129" s="405" t="s">
        <v>923</v>
      </c>
      <c r="K129" s="403"/>
      <c r="L129" s="403"/>
      <c r="M129" s="403"/>
      <c r="N129" s="403"/>
      <c r="O129" s="403"/>
      <c r="P129" s="406"/>
      <c r="Q129" s="407" t="s">
        <v>1028</v>
      </c>
      <c r="R129" s="409"/>
      <c r="S129" s="409"/>
      <c r="T129" s="409"/>
      <c r="U129" s="409"/>
      <c r="V129" s="409"/>
      <c r="W129" s="409"/>
      <c r="X129" s="409"/>
      <c r="Y129" s="409"/>
      <c r="Z129" s="409"/>
      <c r="AA129" s="409"/>
      <c r="AB129" s="410"/>
      <c r="AC129" s="284" t="str">
        <f>IF(LEN(CLEAN(data_keyword2&amp;data_keyword_url2))&lt;&gt;LEN(data_keyword2&amp;data_keyword_url2),"KO","OK")</f>
        <v>OK</v>
      </c>
      <c r="AD129" s="444">
        <v>7</v>
      </c>
      <c r="AE129" s="445"/>
      <c r="AF129" s="405"/>
      <c r="AG129" s="403"/>
      <c r="AH129" s="406"/>
      <c r="AI129" s="405"/>
      <c r="AJ129" s="403"/>
      <c r="AK129" s="403"/>
      <c r="AL129" s="403"/>
      <c r="AM129" s="403"/>
      <c r="AN129" s="403"/>
      <c r="AO129" s="406"/>
      <c r="AP129" s="402"/>
      <c r="AQ129" s="403"/>
      <c r="AR129" s="403"/>
      <c r="AS129" s="403"/>
      <c r="AT129" s="403"/>
      <c r="AU129" s="403"/>
      <c r="AV129" s="403"/>
      <c r="AW129" s="403"/>
      <c r="AX129" s="403"/>
      <c r="AY129" s="404"/>
      <c r="AZ129" s="285" t="str">
        <f>IF(LEN(CLEAN(data_keyword7_thesaurusname&amp;data_keyword7&amp;data_keyword_url7))&lt;&gt;LEN(data_keyword7_thesaurusname&amp;data_keyword7&amp;data_keyword_url7),"KO","OK")</f>
        <v>OK</v>
      </c>
      <c r="BA129" s="373"/>
      <c r="BB129" s="86"/>
      <c r="BC129" s="55"/>
      <c r="BF129" s="112"/>
      <c r="BG129" s="112"/>
      <c r="BH129" s="65"/>
      <c r="BI129" s="65"/>
      <c r="BJ129" s="65"/>
      <c r="BK129" s="65"/>
      <c r="BL129" s="65"/>
      <c r="BM129" s="65"/>
      <c r="BN129" s="65"/>
      <c r="BO129" s="65"/>
      <c r="BP129" s="65"/>
      <c r="BQ129" s="65"/>
      <c r="BR129" s="65"/>
      <c r="BS129" s="65"/>
      <c r="BT129" s="65"/>
    </row>
    <row r="130" spans="1:220" s="77" customFormat="1">
      <c r="A130" s="55"/>
      <c r="B130" s="98"/>
      <c r="C130" s="55"/>
      <c r="D130" s="217"/>
      <c r="E130" s="442">
        <v>3</v>
      </c>
      <c r="F130" s="443"/>
      <c r="G130" s="405" t="s">
        <v>63</v>
      </c>
      <c r="H130" s="403"/>
      <c r="I130" s="406"/>
      <c r="J130" s="405" t="s">
        <v>924</v>
      </c>
      <c r="K130" s="403"/>
      <c r="L130" s="403"/>
      <c r="M130" s="403"/>
      <c r="N130" s="403"/>
      <c r="O130" s="403"/>
      <c r="P130" s="406"/>
      <c r="Q130" s="407" t="s">
        <v>1029</v>
      </c>
      <c r="R130" s="409"/>
      <c r="S130" s="409"/>
      <c r="T130" s="409"/>
      <c r="U130" s="409"/>
      <c r="V130" s="409"/>
      <c r="W130" s="409"/>
      <c r="X130" s="409"/>
      <c r="Y130" s="409"/>
      <c r="Z130" s="409"/>
      <c r="AA130" s="409"/>
      <c r="AB130" s="410"/>
      <c r="AC130" s="284" t="str">
        <f>IF(LEN(CLEAN(data_keyword3&amp;data_keyword_url3))&lt;&gt;LEN(data_keyword3&amp;data_keyword_url3),"KO","OK")</f>
        <v>OK</v>
      </c>
      <c r="AD130" s="444">
        <v>8</v>
      </c>
      <c r="AE130" s="445"/>
      <c r="AF130" s="405"/>
      <c r="AG130" s="403"/>
      <c r="AH130" s="406"/>
      <c r="AI130" s="405"/>
      <c r="AJ130" s="403"/>
      <c r="AK130" s="403"/>
      <c r="AL130" s="403"/>
      <c r="AM130" s="403"/>
      <c r="AN130" s="403"/>
      <c r="AO130" s="406"/>
      <c r="AP130" s="402"/>
      <c r="AQ130" s="403"/>
      <c r="AR130" s="403"/>
      <c r="AS130" s="403"/>
      <c r="AT130" s="403"/>
      <c r="AU130" s="403"/>
      <c r="AV130" s="403"/>
      <c r="AW130" s="403"/>
      <c r="AX130" s="403"/>
      <c r="AY130" s="404"/>
      <c r="AZ130" s="285" t="str">
        <f>IF(LEN(CLEAN(data_keyword8&amp;data_keyword_url8))&lt;&gt;LEN(data_keyword8&amp;data_keyword_url8),"KO","OK")</f>
        <v>OK</v>
      </c>
      <c r="BA130" s="373"/>
      <c r="BB130" s="86"/>
      <c r="BC130" s="55"/>
      <c r="BE130" s="75"/>
      <c r="BF130" s="112"/>
      <c r="BG130" s="112"/>
      <c r="BH130" s="65"/>
      <c r="BI130" s="65"/>
      <c r="BJ130" s="65"/>
      <c r="BK130" s="65"/>
      <c r="BL130" s="65"/>
      <c r="BM130" s="65"/>
      <c r="BN130" s="65"/>
      <c r="BO130" s="65"/>
      <c r="BP130" s="65"/>
      <c r="BQ130" s="65"/>
      <c r="BR130" s="65"/>
      <c r="BS130" s="65"/>
      <c r="BT130" s="65"/>
    </row>
    <row r="131" spans="1:220">
      <c r="A131" s="55"/>
      <c r="B131" s="98"/>
      <c r="C131" s="55"/>
      <c r="D131" s="134"/>
      <c r="E131" s="442">
        <v>4</v>
      </c>
      <c r="F131" s="443"/>
      <c r="G131" s="405" t="s">
        <v>1026</v>
      </c>
      <c r="H131" s="403"/>
      <c r="I131" s="406"/>
      <c r="J131" s="405" t="s">
        <v>941</v>
      </c>
      <c r="K131" s="403"/>
      <c r="L131" s="403"/>
      <c r="M131" s="403"/>
      <c r="N131" s="403"/>
      <c r="O131" s="403"/>
      <c r="P131" s="406"/>
      <c r="Q131" s="407" t="s">
        <v>940</v>
      </c>
      <c r="R131" s="446"/>
      <c r="S131" s="446"/>
      <c r="T131" s="446"/>
      <c r="U131" s="446"/>
      <c r="V131" s="446"/>
      <c r="W131" s="446"/>
      <c r="X131" s="446"/>
      <c r="Y131" s="446"/>
      <c r="Z131" s="446"/>
      <c r="AA131" s="446"/>
      <c r="AB131" s="447"/>
      <c r="AC131" s="284" t="str">
        <f>IF(LEN(CLEAN(data_keyword4&amp;data_keyword_url4))&lt;&gt;LEN(data_keyword4&amp;data_keyword_url4),"KO","OK")</f>
        <v>OK</v>
      </c>
      <c r="AD131" s="444">
        <v>9</v>
      </c>
      <c r="AE131" s="445"/>
      <c r="AF131" s="405"/>
      <c r="AG131" s="403"/>
      <c r="AH131" s="406"/>
      <c r="AI131" s="405"/>
      <c r="AJ131" s="403"/>
      <c r="AK131" s="403"/>
      <c r="AL131" s="403"/>
      <c r="AM131" s="403"/>
      <c r="AN131" s="403"/>
      <c r="AO131" s="406"/>
      <c r="AP131" s="402"/>
      <c r="AQ131" s="403"/>
      <c r="AR131" s="403"/>
      <c r="AS131" s="403"/>
      <c r="AT131" s="403"/>
      <c r="AU131" s="403"/>
      <c r="AV131" s="403"/>
      <c r="AW131" s="403"/>
      <c r="AX131" s="403"/>
      <c r="AY131" s="404"/>
      <c r="AZ131" s="285" t="str">
        <f>IF(LEN(CLEAN(data_keyword9&amp;data_keyword_url9))&lt;&gt;LEN(data_keyword9&amp;data_keyword_url9),"KO","OK")</f>
        <v>OK</v>
      </c>
      <c r="BA131" s="373"/>
      <c r="BB131" s="86"/>
      <c r="BC131" s="55"/>
      <c r="BF131" s="112"/>
      <c r="BG131" s="112"/>
      <c r="BH131" s="65"/>
      <c r="BI131" s="65"/>
      <c r="BJ131" s="65"/>
      <c r="BK131" s="65"/>
      <c r="BL131" s="65"/>
      <c r="BM131" s="65"/>
      <c r="BN131" s="65"/>
      <c r="BO131" s="65"/>
      <c r="BP131" s="65"/>
      <c r="BQ131" s="65"/>
      <c r="BR131" s="65"/>
      <c r="BS131" s="65"/>
      <c r="BT131" s="65"/>
      <c r="BU131" s="58"/>
      <c r="BV131" s="58"/>
      <c r="CV131" s="58"/>
      <c r="CW131" s="58"/>
      <c r="CX131" s="58"/>
      <c r="CY131" s="58"/>
      <c r="CZ131" s="58"/>
      <c r="DA131" s="58"/>
      <c r="DB131" s="58"/>
      <c r="DC131" s="58"/>
      <c r="DD131" s="58"/>
      <c r="DE131" s="58"/>
      <c r="DF131" s="58"/>
      <c r="DG131" s="58"/>
      <c r="DH131" s="58"/>
      <c r="DI131" s="58"/>
      <c r="DJ131" s="58"/>
      <c r="DK131" s="58"/>
      <c r="DL131" s="58"/>
      <c r="DM131" s="58"/>
      <c r="DN131" s="58"/>
      <c r="DO131" s="58"/>
      <c r="DP131" s="58"/>
      <c r="DQ131" s="58"/>
      <c r="DR131" s="58"/>
      <c r="DS131" s="58"/>
      <c r="DT131" s="58"/>
      <c r="DU131" s="58"/>
      <c r="DV131" s="58"/>
      <c r="DW131" s="58"/>
      <c r="DX131" s="58"/>
      <c r="DY131" s="58"/>
      <c r="DZ131" s="58"/>
      <c r="EA131" s="58"/>
      <c r="EB131" s="58"/>
      <c r="EC131" s="58"/>
      <c r="ED131" s="58"/>
      <c r="EE131" s="58"/>
      <c r="EF131" s="58"/>
      <c r="EG131" s="58"/>
      <c r="EH131" s="58"/>
      <c r="EI131" s="58"/>
      <c r="EJ131" s="58"/>
      <c r="EK131" s="58"/>
      <c r="EL131" s="58"/>
      <c r="EM131" s="58"/>
      <c r="EN131" s="58"/>
      <c r="EO131" s="58"/>
      <c r="EP131" s="58"/>
      <c r="EQ131" s="58"/>
      <c r="ER131" s="58"/>
      <c r="ES131" s="58"/>
      <c r="ET131" s="58"/>
      <c r="EU131" s="58"/>
      <c r="EV131" s="58"/>
      <c r="EW131" s="58"/>
      <c r="EX131" s="58"/>
      <c r="EY131" s="58"/>
      <c r="EZ131" s="58"/>
      <c r="FA131" s="58"/>
      <c r="FB131" s="58"/>
      <c r="FC131" s="58"/>
      <c r="FD131" s="58"/>
      <c r="FE131" s="58"/>
      <c r="FF131" s="58"/>
      <c r="FG131" s="58"/>
      <c r="FH131" s="58"/>
      <c r="FI131" s="58"/>
      <c r="FJ131" s="58"/>
      <c r="FK131" s="58"/>
      <c r="FL131" s="58"/>
      <c r="FM131" s="58"/>
      <c r="FN131" s="58"/>
      <c r="FO131" s="58"/>
      <c r="FP131" s="58"/>
      <c r="FQ131" s="58"/>
      <c r="FR131" s="58"/>
      <c r="FS131" s="58"/>
      <c r="FT131" s="58"/>
      <c r="FU131" s="58"/>
      <c r="FV131" s="58"/>
      <c r="FW131" s="58"/>
      <c r="FX131" s="58"/>
      <c r="FY131" s="58"/>
      <c r="FZ131" s="58"/>
      <c r="GA131" s="58"/>
      <c r="GB131" s="58"/>
      <c r="GC131" s="58"/>
      <c r="GD131" s="58"/>
      <c r="GE131" s="58"/>
      <c r="GF131" s="58"/>
      <c r="GG131" s="58"/>
      <c r="GH131" s="58"/>
      <c r="GI131" s="58"/>
      <c r="GJ131" s="58"/>
      <c r="GK131" s="58"/>
      <c r="GL131" s="58"/>
      <c r="GM131" s="58"/>
      <c r="GN131" s="58"/>
      <c r="GO131" s="58"/>
      <c r="GP131" s="58"/>
      <c r="GQ131" s="58"/>
      <c r="GR131" s="58"/>
      <c r="GS131" s="58"/>
      <c r="GT131" s="58"/>
      <c r="GU131" s="58"/>
      <c r="GV131" s="58"/>
      <c r="GW131" s="58"/>
      <c r="GX131" s="58"/>
      <c r="GY131" s="58"/>
      <c r="GZ131" s="58"/>
      <c r="HA131" s="58"/>
      <c r="HB131" s="58"/>
      <c r="HC131" s="58"/>
      <c r="HD131" s="58"/>
      <c r="HE131" s="58"/>
      <c r="HF131" s="58"/>
      <c r="HG131" s="58"/>
      <c r="HH131" s="58"/>
      <c r="HI131" s="58"/>
      <c r="HJ131" s="58"/>
      <c r="HK131" s="58"/>
      <c r="HL131" s="58"/>
    </row>
    <row r="132" spans="1:220" s="65" customFormat="1" ht="13.5" thickBot="1">
      <c r="A132" s="55"/>
      <c r="B132" s="98"/>
      <c r="C132" s="55"/>
      <c r="D132" s="149"/>
      <c r="E132" s="434">
        <v>5</v>
      </c>
      <c r="F132" s="435"/>
      <c r="G132" s="421"/>
      <c r="H132" s="422"/>
      <c r="I132" s="423"/>
      <c r="J132" s="421"/>
      <c r="K132" s="422"/>
      <c r="L132" s="422"/>
      <c r="M132" s="422"/>
      <c r="N132" s="422"/>
      <c r="O132" s="422"/>
      <c r="P132" s="423"/>
      <c r="Q132" s="424"/>
      <c r="R132" s="425"/>
      <c r="S132" s="425"/>
      <c r="T132" s="425"/>
      <c r="U132" s="425"/>
      <c r="V132" s="425"/>
      <c r="W132" s="425"/>
      <c r="X132" s="425"/>
      <c r="Y132" s="425"/>
      <c r="Z132" s="425"/>
      <c r="AA132" s="425"/>
      <c r="AB132" s="426"/>
      <c r="AC132" s="284" t="str">
        <f>IF(LEN(CLEAN(data_keyword5&amp;data_keyword_url5))&lt;&gt;LEN(data_keyword5&amp;data_keyword_url5),"KO","OK")</f>
        <v>OK</v>
      </c>
      <c r="AD132" s="418">
        <v>10</v>
      </c>
      <c r="AE132" s="419"/>
      <c r="AF132" s="421"/>
      <c r="AG132" s="422"/>
      <c r="AH132" s="423"/>
      <c r="AI132" s="421"/>
      <c r="AJ132" s="422"/>
      <c r="AK132" s="422"/>
      <c r="AL132" s="422"/>
      <c r="AM132" s="422"/>
      <c r="AN132" s="422"/>
      <c r="AO132" s="423"/>
      <c r="AP132" s="430"/>
      <c r="AQ132" s="422"/>
      <c r="AR132" s="422"/>
      <c r="AS132" s="422"/>
      <c r="AT132" s="422"/>
      <c r="AU132" s="422"/>
      <c r="AV132" s="422"/>
      <c r="AW132" s="422"/>
      <c r="AX132" s="422"/>
      <c r="AY132" s="431"/>
      <c r="AZ132" s="285" t="str">
        <f>IF(LEN(CLEAN(data_keyword10&amp;data_keyword_url10))&lt;&gt;LEN(data_keyword10&amp;data_keyword_url10),"KO","OK")</f>
        <v>OK</v>
      </c>
      <c r="BA132" s="373"/>
      <c r="BB132" s="86"/>
      <c r="BC132" s="55"/>
      <c r="BE132" s="66"/>
      <c r="BF132" s="112"/>
      <c r="BG132" s="112"/>
    </row>
    <row r="133" spans="1:220" s="65" customFormat="1">
      <c r="A133" s="64"/>
      <c r="B133" s="98"/>
      <c r="C133" s="55"/>
      <c r="D133" s="149"/>
      <c r="E133" s="143"/>
      <c r="F133" s="337"/>
      <c r="G133" s="337"/>
      <c r="H133" s="337"/>
      <c r="I133" s="337"/>
      <c r="J133" s="337"/>
      <c r="K133" s="337"/>
      <c r="L133" s="337"/>
      <c r="M133" s="337"/>
      <c r="N133" s="337"/>
      <c r="O133" s="337"/>
      <c r="P133" s="337"/>
      <c r="Q133" s="337"/>
      <c r="R133" s="337"/>
      <c r="S133" s="337"/>
      <c r="T133" s="336"/>
      <c r="U133" s="336"/>
      <c r="V133" s="336"/>
      <c r="W133" s="336"/>
      <c r="X133" s="336"/>
      <c r="Y133" s="336"/>
      <c r="Z133" s="336"/>
      <c r="AA133" s="336"/>
      <c r="AB133" s="336"/>
      <c r="AC133" s="336"/>
      <c r="AD133" s="336"/>
      <c r="AE133" s="336"/>
      <c r="AF133" s="336"/>
      <c r="AG133" s="336"/>
      <c r="AH133" s="336"/>
      <c r="AI133" s="336"/>
      <c r="AJ133" s="336"/>
      <c r="AK133" s="221"/>
      <c r="AL133" s="221"/>
      <c r="AM133" s="221"/>
      <c r="AN133" s="221"/>
      <c r="AO133" s="221"/>
      <c r="AP133" s="221"/>
      <c r="AQ133" s="221"/>
      <c r="AR133" s="221"/>
      <c r="AS133" s="221"/>
      <c r="AT133" s="221"/>
      <c r="AU133" s="221"/>
      <c r="AV133" s="221"/>
      <c r="AW133" s="221"/>
      <c r="AX133" s="151"/>
      <c r="AY133" s="151"/>
      <c r="AZ133" s="152"/>
      <c r="BA133" s="373"/>
      <c r="BB133" s="86"/>
      <c r="BC133" s="64"/>
      <c r="BD133" s="51"/>
      <c r="BE133" s="66"/>
      <c r="BF133" s="112"/>
      <c r="BG133" s="112"/>
    </row>
    <row r="134" spans="1:220" s="65" customFormat="1" ht="5.0999999999999996" customHeight="1">
      <c r="A134" s="64"/>
      <c r="B134" s="98"/>
      <c r="C134" s="55"/>
      <c r="D134" s="135"/>
      <c r="E134" s="137"/>
      <c r="F134" s="212"/>
      <c r="G134" s="212"/>
      <c r="H134" s="212"/>
      <c r="I134" s="212"/>
      <c r="J134" s="212"/>
      <c r="K134" s="212"/>
      <c r="L134" s="212"/>
      <c r="M134" s="212"/>
      <c r="N134" s="212"/>
      <c r="O134" s="212"/>
      <c r="P134" s="212"/>
      <c r="Q134" s="212"/>
      <c r="R134" s="212"/>
      <c r="S134" s="212"/>
      <c r="T134" s="212"/>
      <c r="U134" s="212"/>
      <c r="V134" s="212"/>
      <c r="W134" s="212"/>
      <c r="X134" s="212"/>
      <c r="Y134" s="212"/>
      <c r="Z134" s="136"/>
      <c r="AA134" s="222"/>
      <c r="AB134" s="223"/>
      <c r="AC134" s="223"/>
      <c r="AD134" s="223"/>
      <c r="AE134" s="223"/>
      <c r="AF134" s="223"/>
      <c r="AG134" s="223"/>
      <c r="AH134" s="223"/>
      <c r="AI134" s="223"/>
      <c r="AJ134" s="223"/>
      <c r="AK134" s="223"/>
      <c r="AL134" s="223"/>
      <c r="AM134" s="223"/>
      <c r="AN134" s="223"/>
      <c r="AO134" s="223"/>
      <c r="AP134" s="223"/>
      <c r="AQ134" s="223"/>
      <c r="AR134" s="223"/>
      <c r="AS134" s="223"/>
      <c r="AT134" s="223"/>
      <c r="AU134" s="223"/>
      <c r="AV134" s="223"/>
      <c r="AW134" s="223"/>
      <c r="AX134" s="136"/>
      <c r="AY134" s="136"/>
      <c r="AZ134" s="138"/>
      <c r="BA134" s="374"/>
      <c r="BB134" s="86"/>
      <c r="BC134" s="64"/>
      <c r="BD134" s="51"/>
      <c r="BE134" s="66"/>
      <c r="BF134" s="112"/>
      <c r="BG134" s="112"/>
    </row>
    <row r="135" spans="1:220" ht="13.5" thickBot="1">
      <c r="A135" s="55"/>
      <c r="B135" s="114"/>
      <c r="C135" s="93"/>
      <c r="D135" s="115"/>
      <c r="E135" s="115"/>
      <c r="F135" s="115"/>
      <c r="G135" s="115"/>
      <c r="H135" s="115"/>
      <c r="I135" s="115"/>
      <c r="J135" s="115"/>
      <c r="K135" s="115"/>
      <c r="L135" s="115"/>
      <c r="M135" s="115"/>
      <c r="N135" s="115"/>
      <c r="O135" s="115"/>
      <c r="P135" s="115"/>
      <c r="Q135" s="93"/>
      <c r="R135" s="93"/>
      <c r="S135" s="93"/>
      <c r="T135" s="93"/>
      <c r="U135" s="93"/>
      <c r="V135" s="93"/>
      <c r="W135" s="93"/>
      <c r="X135" s="93"/>
      <c r="Y135" s="93"/>
      <c r="Z135" s="93"/>
      <c r="AA135" s="93"/>
      <c r="AB135" s="93"/>
      <c r="AC135" s="93"/>
      <c r="AD135" s="93"/>
      <c r="AE135" s="93"/>
      <c r="AF135" s="93"/>
      <c r="AG135" s="93"/>
      <c r="AH135" s="93"/>
      <c r="AI135" s="93"/>
      <c r="AJ135" s="93"/>
      <c r="AK135" s="93"/>
      <c r="AL135" s="93"/>
      <c r="AM135" s="93"/>
      <c r="AN135" s="93"/>
      <c r="AO135" s="93"/>
      <c r="AP135" s="93"/>
      <c r="AQ135" s="93"/>
      <c r="AR135" s="93"/>
      <c r="AS135" s="93"/>
      <c r="AT135" s="93"/>
      <c r="AU135" s="93"/>
      <c r="AV135" s="93"/>
      <c r="AW135" s="93"/>
      <c r="AX135" s="93"/>
      <c r="AY135" s="93"/>
      <c r="AZ135" s="93"/>
      <c r="BA135" s="93"/>
      <c r="BB135" s="94"/>
      <c r="BC135" s="55"/>
      <c r="BD135" s="59"/>
      <c r="BE135" s="59"/>
      <c r="BF135" s="59"/>
      <c r="BG135" s="59"/>
    </row>
    <row r="136" spans="1:220" s="65" customFormat="1" ht="14.25" thickBot="1">
      <c r="A136" s="55"/>
      <c r="B136" s="55"/>
      <c r="C136" s="55"/>
      <c r="D136" s="106"/>
      <c r="E136" s="106"/>
      <c r="F136" s="106"/>
      <c r="G136" s="106"/>
      <c r="H136" s="106"/>
      <c r="I136" s="106"/>
      <c r="J136" s="106"/>
      <c r="K136" s="106"/>
      <c r="L136" s="106"/>
      <c r="M136" s="106"/>
      <c r="N136" s="106"/>
      <c r="O136" s="106"/>
      <c r="P136" s="106"/>
      <c r="Q136" s="55"/>
      <c r="R136" s="55"/>
      <c r="S136" s="55"/>
      <c r="T136" s="55"/>
      <c r="U136" s="55"/>
      <c r="V136" s="55"/>
      <c r="W136" s="55"/>
      <c r="X136" s="55"/>
      <c r="Y136" s="55"/>
      <c r="Z136" s="55"/>
      <c r="AA136" s="55"/>
      <c r="AB136" s="55"/>
      <c r="AC136" s="55"/>
      <c r="AD136" s="55"/>
      <c r="AE136" s="55"/>
      <c r="AF136" s="55"/>
      <c r="AG136" s="55"/>
      <c r="AH136" s="55"/>
      <c r="AI136" s="55"/>
      <c r="AJ136" s="55"/>
      <c r="AK136" s="55"/>
      <c r="AL136" s="55"/>
      <c r="AM136" s="55"/>
      <c r="AN136" s="55"/>
      <c r="AO136" s="55"/>
      <c r="AP136" s="55"/>
      <c r="AQ136" s="55"/>
      <c r="AR136" s="55"/>
      <c r="AS136" s="55"/>
      <c r="AT136" s="55"/>
      <c r="AU136" s="55"/>
      <c r="AV136" s="55"/>
      <c r="AW136" s="55"/>
      <c r="AX136" s="55"/>
      <c r="AY136" s="55"/>
      <c r="AZ136" s="55"/>
      <c r="BA136" s="55"/>
      <c r="BB136" s="55"/>
      <c r="BC136" s="55"/>
      <c r="BD136" s="70"/>
      <c r="BE136" s="66"/>
      <c r="BF136" s="67"/>
      <c r="BG136" s="67"/>
      <c r="BH136" s="87"/>
      <c r="BI136" s="68"/>
      <c r="BJ136" s="68"/>
      <c r="BK136" s="68"/>
    </row>
    <row r="137" spans="1:220" ht="21" thickBot="1">
      <c r="A137" s="55"/>
      <c r="B137" s="452" t="s">
        <v>47</v>
      </c>
      <c r="C137" s="453"/>
      <c r="D137" s="453"/>
      <c r="E137" s="453"/>
      <c r="F137" s="453"/>
      <c r="G137" s="453"/>
      <c r="H137" s="453"/>
      <c r="I137" s="453"/>
      <c r="J137" s="453"/>
      <c r="K137" s="453"/>
      <c r="L137" s="453"/>
      <c r="M137" s="453"/>
      <c r="N137" s="453"/>
      <c r="O137" s="453"/>
      <c r="P137" s="453"/>
      <c r="Q137" s="453"/>
      <c r="R137" s="453"/>
      <c r="S137" s="453"/>
      <c r="T137" s="453"/>
      <c r="U137" s="453"/>
      <c r="V137" s="453"/>
      <c r="W137" s="453"/>
      <c r="X137" s="453"/>
      <c r="Y137" s="453"/>
      <c r="Z137" s="453"/>
      <c r="AA137" s="453"/>
      <c r="AB137" s="453"/>
      <c r="AC137" s="453"/>
      <c r="AD137" s="453"/>
      <c r="AE137" s="453"/>
      <c r="AF137" s="453"/>
      <c r="AG137" s="453"/>
      <c r="AH137" s="453"/>
      <c r="AI137" s="453"/>
      <c r="AJ137" s="453"/>
      <c r="AK137" s="453"/>
      <c r="AL137" s="453"/>
      <c r="AM137" s="453"/>
      <c r="AN137" s="453"/>
      <c r="AO137" s="453"/>
      <c r="AP137" s="453"/>
      <c r="AQ137" s="453"/>
      <c r="AR137" s="453"/>
      <c r="AS137" s="453"/>
      <c r="AT137" s="453"/>
      <c r="AU137" s="453"/>
      <c r="AV137" s="453"/>
      <c r="AW137" s="453"/>
      <c r="AX137" s="453"/>
      <c r="AY137" s="453"/>
      <c r="AZ137" s="453"/>
      <c r="BA137" s="453"/>
      <c r="BB137" s="454"/>
      <c r="BC137" s="55"/>
      <c r="BD137" s="70"/>
      <c r="BF137" s="57"/>
      <c r="BG137" s="57"/>
      <c r="BH137" s="89"/>
      <c r="BI137" s="58"/>
      <c r="BJ137" s="58"/>
      <c r="BK137" s="58"/>
    </row>
    <row r="138" spans="1:220" s="77" customFormat="1">
      <c r="A138" s="55"/>
      <c r="B138" s="98"/>
      <c r="C138" s="55"/>
      <c r="D138" s="106"/>
      <c r="E138" s="106"/>
      <c r="F138" s="106"/>
      <c r="G138" s="106"/>
      <c r="H138" s="106"/>
      <c r="I138" s="106"/>
      <c r="J138" s="106"/>
      <c r="K138" s="106"/>
      <c r="L138" s="106"/>
      <c r="M138" s="106"/>
      <c r="N138" s="106"/>
      <c r="O138" s="106"/>
      <c r="P138" s="106"/>
      <c r="Q138" s="55"/>
      <c r="R138" s="55"/>
      <c r="S138" s="55"/>
      <c r="T138" s="55"/>
      <c r="U138" s="55"/>
      <c r="V138" s="55"/>
      <c r="W138" s="55"/>
      <c r="X138" s="55"/>
      <c r="Y138" s="55"/>
      <c r="Z138" s="55"/>
      <c r="AA138" s="55"/>
      <c r="AB138" s="55"/>
      <c r="AC138" s="55"/>
      <c r="AD138" s="55"/>
      <c r="AE138" s="55"/>
      <c r="AF138" s="55"/>
      <c r="AG138" s="55"/>
      <c r="AH138" s="55"/>
      <c r="AI138" s="55"/>
      <c r="AJ138" s="55"/>
      <c r="AK138" s="55"/>
      <c r="AL138" s="55"/>
      <c r="AM138" s="55"/>
      <c r="AN138" s="55"/>
      <c r="AO138" s="55"/>
      <c r="AP138" s="55"/>
      <c r="AQ138" s="55"/>
      <c r="AR138" s="55"/>
      <c r="AS138" s="55"/>
      <c r="AT138" s="55"/>
      <c r="AU138" s="55"/>
      <c r="AV138" s="55"/>
      <c r="AW138" s="55"/>
      <c r="AX138" s="55"/>
      <c r="AY138" s="55"/>
      <c r="AZ138" s="55"/>
      <c r="BA138" s="55"/>
      <c r="BB138" s="86"/>
      <c r="BC138" s="55"/>
      <c r="BD138" s="51"/>
      <c r="BE138" s="75"/>
      <c r="BF138" s="76"/>
      <c r="BG138" s="76"/>
    </row>
    <row r="139" spans="1:220" ht="5.0999999999999996" customHeight="1">
      <c r="A139" s="55"/>
      <c r="B139" s="98"/>
      <c r="C139" s="55"/>
      <c r="D139" s="190"/>
      <c r="E139" s="131"/>
      <c r="F139" s="131"/>
      <c r="G139" s="131"/>
      <c r="H139" s="131"/>
      <c r="I139" s="131"/>
      <c r="J139" s="131"/>
      <c r="K139" s="131"/>
      <c r="L139" s="131"/>
      <c r="M139" s="131"/>
      <c r="N139" s="131"/>
      <c r="O139" s="131"/>
      <c r="P139" s="131"/>
      <c r="Q139" s="131"/>
      <c r="R139" s="131"/>
      <c r="S139" s="131"/>
      <c r="T139" s="131"/>
      <c r="U139" s="131"/>
      <c r="V139" s="131"/>
      <c r="W139" s="131"/>
      <c r="X139" s="131"/>
      <c r="Y139" s="131"/>
      <c r="Z139" s="131"/>
      <c r="AA139" s="131"/>
      <c r="AB139" s="131"/>
      <c r="AC139" s="131"/>
      <c r="AD139" s="131"/>
      <c r="AE139" s="131"/>
      <c r="AF139" s="131"/>
      <c r="AG139" s="131"/>
      <c r="AH139" s="131"/>
      <c r="AI139" s="131"/>
      <c r="AJ139" s="131"/>
      <c r="AK139" s="131"/>
      <c r="AL139" s="131"/>
      <c r="AM139" s="131"/>
      <c r="AN139" s="131"/>
      <c r="AO139" s="131"/>
      <c r="AP139" s="131"/>
      <c r="AQ139" s="131"/>
      <c r="AR139" s="131"/>
      <c r="AS139" s="131"/>
      <c r="AT139" s="131"/>
      <c r="AU139" s="131"/>
      <c r="AV139" s="131"/>
      <c r="AW139" s="131"/>
      <c r="AX139" s="131"/>
      <c r="AY139" s="131"/>
      <c r="AZ139" s="140"/>
      <c r="BA139" s="466" t="s">
        <v>987</v>
      </c>
      <c r="BB139" s="86"/>
      <c r="BC139" s="55"/>
      <c r="BD139" s="51"/>
    </row>
    <row r="140" spans="1:220" ht="16.5">
      <c r="A140" s="55"/>
      <c r="B140" s="98"/>
      <c r="C140" s="55"/>
      <c r="D140" s="134"/>
      <c r="E140" s="307" t="s">
        <v>48</v>
      </c>
      <c r="F140" s="307"/>
      <c r="G140" s="307"/>
      <c r="H140" s="307"/>
      <c r="I140" s="307"/>
      <c r="J140" s="307"/>
      <c r="K140" s="208"/>
      <c r="L140" s="208"/>
      <c r="M140" s="208"/>
      <c r="N140" s="208"/>
      <c r="O140" s="208"/>
      <c r="P140" s="208"/>
      <c r="Q140" s="151"/>
      <c r="R140" s="150"/>
      <c r="S140" s="150"/>
      <c r="T140" s="150"/>
      <c r="U140" s="150"/>
      <c r="V140" s="150"/>
      <c r="W140" s="150"/>
      <c r="X140" s="150"/>
      <c r="Y140" s="150"/>
      <c r="Z140" s="150"/>
      <c r="AA140" s="150"/>
      <c r="AB140" s="150"/>
      <c r="AC140" s="150"/>
      <c r="AD140" s="150"/>
      <c r="AE140" s="150"/>
      <c r="AF140" s="150"/>
      <c r="AG140" s="150"/>
      <c r="AH140" s="151"/>
      <c r="AI140" s="150"/>
      <c r="AJ140" s="150"/>
      <c r="AK140" s="150"/>
      <c r="AL140" s="150"/>
      <c r="AM140" s="150"/>
      <c r="AN140" s="150"/>
      <c r="AO140" s="150"/>
      <c r="AP140" s="150"/>
      <c r="AQ140" s="151"/>
      <c r="AR140" s="151"/>
      <c r="AS140" s="151"/>
      <c r="AT140" s="151"/>
      <c r="AU140" s="151"/>
      <c r="AV140" s="151"/>
      <c r="AW140" s="151"/>
      <c r="AX140" s="151"/>
      <c r="AY140" s="151"/>
      <c r="AZ140" s="152"/>
      <c r="BA140" s="467"/>
      <c r="BB140" s="86"/>
      <c r="BC140" s="55"/>
      <c r="BD140" s="59"/>
    </row>
    <row r="141" spans="1:220" ht="13.5" thickBot="1">
      <c r="A141" s="55"/>
      <c r="B141" s="98"/>
      <c r="C141" s="55"/>
      <c r="D141" s="215"/>
      <c r="E141" s="208"/>
      <c r="F141" s="208"/>
      <c r="G141" s="208"/>
      <c r="H141" s="208"/>
      <c r="I141" s="208"/>
      <c r="J141" s="208"/>
      <c r="K141" s="208"/>
      <c r="L141" s="208"/>
      <c r="M141" s="208"/>
      <c r="N141" s="208"/>
      <c r="O141" s="208"/>
      <c r="P141" s="208"/>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151"/>
      <c r="AZ141" s="152"/>
      <c r="BA141" s="467"/>
      <c r="BB141" s="86"/>
      <c r="BC141" s="55"/>
      <c r="BD141" s="59"/>
    </row>
    <row r="142" spans="1:220" s="65" customFormat="1" ht="399.95" customHeight="1" thickBot="1">
      <c r="A142" s="55"/>
      <c r="B142" s="98"/>
      <c r="C142" s="55"/>
      <c r="D142" s="134"/>
      <c r="E142" s="455" t="s">
        <v>1030</v>
      </c>
      <c r="F142" s="456"/>
      <c r="G142" s="456"/>
      <c r="H142" s="456"/>
      <c r="I142" s="456"/>
      <c r="J142" s="456"/>
      <c r="K142" s="456"/>
      <c r="L142" s="456"/>
      <c r="M142" s="456"/>
      <c r="N142" s="456"/>
      <c r="O142" s="456"/>
      <c r="P142" s="456"/>
      <c r="Q142" s="456"/>
      <c r="R142" s="456"/>
      <c r="S142" s="456"/>
      <c r="T142" s="456"/>
      <c r="U142" s="456"/>
      <c r="V142" s="456"/>
      <c r="W142" s="456"/>
      <c r="X142" s="456"/>
      <c r="Y142" s="456"/>
      <c r="Z142" s="456"/>
      <c r="AA142" s="456"/>
      <c r="AB142" s="456"/>
      <c r="AC142" s="456"/>
      <c r="AD142" s="456"/>
      <c r="AE142" s="456"/>
      <c r="AF142" s="456"/>
      <c r="AG142" s="456"/>
      <c r="AH142" s="456"/>
      <c r="AI142" s="456"/>
      <c r="AJ142" s="456"/>
      <c r="AK142" s="456"/>
      <c r="AL142" s="456"/>
      <c r="AM142" s="456"/>
      <c r="AN142" s="456"/>
      <c r="AO142" s="456"/>
      <c r="AP142" s="456"/>
      <c r="AQ142" s="456"/>
      <c r="AR142" s="456"/>
      <c r="AS142" s="456"/>
      <c r="AT142" s="456"/>
      <c r="AU142" s="456"/>
      <c r="AV142" s="456"/>
      <c r="AW142" s="456"/>
      <c r="AX142" s="456"/>
      <c r="AY142" s="457"/>
      <c r="AZ142" s="187"/>
      <c r="BA142" s="467"/>
      <c r="BB142" s="86"/>
      <c r="BC142" s="55"/>
      <c r="BE142" s="66"/>
      <c r="BF142" s="112"/>
      <c r="BG142" s="112"/>
    </row>
    <row r="143" spans="1:220" s="65" customFormat="1" ht="5.0999999999999996" customHeight="1">
      <c r="A143" s="55"/>
      <c r="B143" s="98"/>
      <c r="C143" s="55"/>
      <c r="D143" s="159"/>
      <c r="E143" s="188"/>
      <c r="F143" s="188"/>
      <c r="G143" s="188"/>
      <c r="H143" s="188"/>
      <c r="I143" s="188"/>
      <c r="J143" s="188"/>
      <c r="K143" s="188"/>
      <c r="L143" s="188"/>
      <c r="M143" s="188"/>
      <c r="N143" s="188"/>
      <c r="O143" s="188"/>
      <c r="P143" s="188"/>
      <c r="Q143" s="188"/>
      <c r="R143" s="188"/>
      <c r="S143" s="188"/>
      <c r="T143" s="188"/>
      <c r="U143" s="188"/>
      <c r="V143" s="188"/>
      <c r="W143" s="188"/>
      <c r="X143" s="188"/>
      <c r="Y143" s="188"/>
      <c r="Z143" s="188"/>
      <c r="AA143" s="188"/>
      <c r="AB143" s="188"/>
      <c r="AC143" s="188"/>
      <c r="AD143" s="188"/>
      <c r="AE143" s="188"/>
      <c r="AF143" s="188"/>
      <c r="AG143" s="188"/>
      <c r="AH143" s="188"/>
      <c r="AI143" s="188"/>
      <c r="AJ143" s="188"/>
      <c r="AK143" s="188"/>
      <c r="AL143" s="188"/>
      <c r="AM143" s="188"/>
      <c r="AN143" s="188"/>
      <c r="AO143" s="188"/>
      <c r="AP143" s="188"/>
      <c r="AQ143" s="188"/>
      <c r="AR143" s="188"/>
      <c r="AS143" s="188"/>
      <c r="AT143" s="188"/>
      <c r="AU143" s="188"/>
      <c r="AV143" s="188"/>
      <c r="AW143" s="188"/>
      <c r="AX143" s="188"/>
      <c r="AY143" s="188"/>
      <c r="AZ143" s="189"/>
      <c r="BA143" s="468"/>
      <c r="BB143" s="86"/>
      <c r="BC143" s="55"/>
      <c r="BD143" s="117"/>
      <c r="BE143" s="66"/>
      <c r="BF143" s="112"/>
      <c r="BG143" s="112"/>
    </row>
    <row r="144" spans="1:220" ht="13.5" thickBot="1">
      <c r="A144" s="55"/>
      <c r="B144" s="114"/>
      <c r="C144" s="93"/>
      <c r="D144" s="115"/>
      <c r="E144" s="93"/>
      <c r="F144" s="93"/>
      <c r="G144" s="93"/>
      <c r="H144" s="93"/>
      <c r="I144" s="93"/>
      <c r="J144" s="93"/>
      <c r="K144" s="93"/>
      <c r="L144" s="93"/>
      <c r="M144" s="93"/>
      <c r="N144" s="93"/>
      <c r="O144" s="93"/>
      <c r="P144" s="93"/>
      <c r="Q144" s="93"/>
      <c r="R144" s="93"/>
      <c r="S144" s="93"/>
      <c r="T144" s="93"/>
      <c r="U144" s="93"/>
      <c r="V144" s="93"/>
      <c r="W144" s="93"/>
      <c r="X144" s="93"/>
      <c r="Y144" s="93"/>
      <c r="Z144" s="93"/>
      <c r="AA144" s="93"/>
      <c r="AB144" s="93"/>
      <c r="AC144" s="93"/>
      <c r="AD144" s="93"/>
      <c r="AE144" s="93"/>
      <c r="AF144" s="93"/>
      <c r="AG144" s="93"/>
      <c r="AH144" s="93"/>
      <c r="AI144" s="93"/>
      <c r="AJ144" s="93"/>
      <c r="AK144" s="93"/>
      <c r="AL144" s="93"/>
      <c r="AM144" s="93"/>
      <c r="AN144" s="93"/>
      <c r="AO144" s="93"/>
      <c r="AP144" s="93"/>
      <c r="AQ144" s="93"/>
      <c r="AR144" s="93"/>
      <c r="AS144" s="93"/>
      <c r="AT144" s="93"/>
      <c r="AU144" s="93"/>
      <c r="AV144" s="93"/>
      <c r="AW144" s="93"/>
      <c r="AX144" s="93"/>
      <c r="AY144" s="93"/>
      <c r="AZ144" s="93"/>
      <c r="BA144" s="93"/>
      <c r="BB144" s="94"/>
      <c r="BC144" s="55"/>
      <c r="BD144" s="117"/>
    </row>
    <row r="145" spans="1:108" s="65" customFormat="1" ht="13.5" thickBot="1">
      <c r="A145" s="55"/>
      <c r="B145" s="55"/>
      <c r="C145" s="55"/>
      <c r="D145" s="106"/>
      <c r="E145" s="106"/>
      <c r="F145" s="106"/>
      <c r="G145" s="106"/>
      <c r="H145" s="106"/>
      <c r="I145" s="106"/>
      <c r="J145" s="106"/>
      <c r="K145" s="106"/>
      <c r="L145" s="106"/>
      <c r="M145" s="106"/>
      <c r="N145" s="106"/>
      <c r="O145" s="106"/>
      <c r="P145" s="106"/>
      <c r="Q145" s="55"/>
      <c r="R145" s="55"/>
      <c r="S145" s="55"/>
      <c r="T145" s="55"/>
      <c r="U145" s="55"/>
      <c r="V145" s="55"/>
      <c r="W145" s="55"/>
      <c r="X145" s="55"/>
      <c r="Y145" s="55"/>
      <c r="Z145" s="55"/>
      <c r="AA145" s="55"/>
      <c r="AB145" s="55"/>
      <c r="AC145" s="55"/>
      <c r="AD145" s="55"/>
      <c r="AE145" s="55"/>
      <c r="AF145" s="55"/>
      <c r="AG145" s="55"/>
      <c r="AH145" s="55"/>
      <c r="AI145" s="55"/>
      <c r="AJ145" s="55"/>
      <c r="AK145" s="55"/>
      <c r="AL145" s="55"/>
      <c r="AM145" s="55"/>
      <c r="AN145" s="55"/>
      <c r="AO145" s="55"/>
      <c r="AP145" s="55"/>
      <c r="AQ145" s="55"/>
      <c r="AR145" s="55"/>
      <c r="AS145" s="55"/>
      <c r="AT145" s="55"/>
      <c r="AU145" s="55"/>
      <c r="AV145" s="55"/>
      <c r="AW145" s="55"/>
      <c r="AX145" s="55"/>
      <c r="AY145" s="55"/>
      <c r="AZ145" s="55"/>
      <c r="BA145" s="55"/>
      <c r="BB145" s="55"/>
      <c r="BC145" s="55"/>
      <c r="BD145" s="51"/>
      <c r="BE145" s="66"/>
      <c r="BF145" s="112"/>
      <c r="BG145" s="112"/>
    </row>
    <row r="146" spans="1:108" ht="21" customHeight="1" thickBot="1">
      <c r="A146" s="55"/>
      <c r="B146" s="427" t="s">
        <v>49</v>
      </c>
      <c r="C146" s="428"/>
      <c r="D146" s="428"/>
      <c r="E146" s="428"/>
      <c r="F146" s="428"/>
      <c r="G146" s="428"/>
      <c r="H146" s="428"/>
      <c r="I146" s="428"/>
      <c r="J146" s="428"/>
      <c r="K146" s="428"/>
      <c r="L146" s="428"/>
      <c r="M146" s="428"/>
      <c r="N146" s="428"/>
      <c r="O146" s="428"/>
      <c r="P146" s="428"/>
      <c r="Q146" s="428"/>
      <c r="R146" s="428"/>
      <c r="S146" s="428"/>
      <c r="T146" s="428"/>
      <c r="U146" s="428"/>
      <c r="V146" s="428"/>
      <c r="W146" s="428"/>
      <c r="X146" s="428"/>
      <c r="Y146" s="428"/>
      <c r="Z146" s="428"/>
      <c r="AA146" s="428"/>
      <c r="AB146" s="428"/>
      <c r="AC146" s="428"/>
      <c r="AD146" s="428"/>
      <c r="AE146" s="428"/>
      <c r="AF146" s="428"/>
      <c r="AG146" s="428"/>
      <c r="AH146" s="428"/>
      <c r="AI146" s="428"/>
      <c r="AJ146" s="428"/>
      <c r="AK146" s="428"/>
      <c r="AL146" s="428"/>
      <c r="AM146" s="428"/>
      <c r="AN146" s="428"/>
      <c r="AO146" s="428"/>
      <c r="AP146" s="428"/>
      <c r="AQ146" s="428"/>
      <c r="AR146" s="428"/>
      <c r="AS146" s="428"/>
      <c r="AT146" s="428"/>
      <c r="AU146" s="428"/>
      <c r="AV146" s="428"/>
      <c r="AW146" s="428"/>
      <c r="AX146" s="428"/>
      <c r="AY146" s="428"/>
      <c r="AZ146" s="428"/>
      <c r="BA146" s="428"/>
      <c r="BB146" s="429"/>
      <c r="BC146" s="55"/>
      <c r="BD146" s="51"/>
    </row>
    <row r="147" spans="1:108" s="65" customFormat="1" ht="13.5" customHeight="1">
      <c r="A147" s="55"/>
      <c r="B147" s="95"/>
      <c r="C147" s="96"/>
      <c r="D147" s="116"/>
      <c r="E147" s="116"/>
      <c r="F147" s="116"/>
      <c r="G147" s="116"/>
      <c r="H147" s="116"/>
      <c r="I147" s="116"/>
      <c r="J147" s="116"/>
      <c r="K147" s="116"/>
      <c r="L147" s="116"/>
      <c r="M147" s="116"/>
      <c r="N147" s="116"/>
      <c r="O147" s="116"/>
      <c r="P147" s="11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7"/>
      <c r="BC147" s="55"/>
      <c r="BD147" s="51"/>
      <c r="BE147" s="66"/>
      <c r="BF147" s="112"/>
      <c r="BG147" s="112"/>
    </row>
    <row r="148" spans="1:108" ht="12.75" customHeight="1">
      <c r="A148" s="55"/>
      <c r="B148" s="98"/>
      <c r="C148" s="55"/>
      <c r="D148" s="106"/>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86"/>
      <c r="BC148" s="55"/>
      <c r="BD148" s="70"/>
    </row>
    <row r="149" spans="1:108" ht="5.0999999999999996" customHeight="1">
      <c r="A149" s="55"/>
      <c r="B149" s="98"/>
      <c r="C149" s="55"/>
      <c r="D149" s="190"/>
      <c r="E149" s="131"/>
      <c r="F149" s="131"/>
      <c r="G149" s="131"/>
      <c r="H149" s="131"/>
      <c r="I149" s="131"/>
      <c r="J149" s="131"/>
      <c r="K149" s="131"/>
      <c r="L149" s="131"/>
      <c r="M149" s="131"/>
      <c r="N149" s="131"/>
      <c r="O149" s="131"/>
      <c r="P149" s="131"/>
      <c r="Q149" s="131"/>
      <c r="R149" s="131"/>
      <c r="S149" s="131"/>
      <c r="T149" s="131"/>
      <c r="U149" s="131"/>
      <c r="V149" s="131"/>
      <c r="W149" s="131"/>
      <c r="X149" s="131"/>
      <c r="Y149" s="131"/>
      <c r="Z149" s="131"/>
      <c r="AA149" s="131"/>
      <c r="AB149" s="131"/>
      <c r="AC149" s="131"/>
      <c r="AD149" s="131"/>
      <c r="AE149" s="131"/>
      <c r="AF149" s="131"/>
      <c r="AG149" s="131"/>
      <c r="AH149" s="131"/>
      <c r="AI149" s="131"/>
      <c r="AJ149" s="131"/>
      <c r="AK149" s="131"/>
      <c r="AL149" s="131"/>
      <c r="AM149" s="131"/>
      <c r="AN149" s="131"/>
      <c r="AO149" s="131"/>
      <c r="AP149" s="131"/>
      <c r="AQ149" s="131"/>
      <c r="AR149" s="131"/>
      <c r="AS149" s="131"/>
      <c r="AT149" s="131"/>
      <c r="AU149" s="131"/>
      <c r="AV149" s="131"/>
      <c r="AW149" s="131"/>
      <c r="AX149" s="131"/>
      <c r="AY149" s="131"/>
      <c r="AZ149" s="140"/>
      <c r="BA149" s="372" t="s">
        <v>987</v>
      </c>
      <c r="BB149" s="86"/>
      <c r="BC149" s="55"/>
      <c r="BD149" s="70"/>
    </row>
    <row r="150" spans="1:108" s="65" customFormat="1" ht="13.5" customHeight="1">
      <c r="A150" s="55"/>
      <c r="B150" s="98"/>
      <c r="C150" s="55"/>
      <c r="D150" s="149"/>
      <c r="E150" s="432" t="s">
        <v>50</v>
      </c>
      <c r="F150" s="432"/>
      <c r="G150" s="432"/>
      <c r="H150" s="432"/>
      <c r="I150" s="432"/>
      <c r="J150" s="432"/>
      <c r="K150" s="432"/>
      <c r="L150" s="432"/>
      <c r="M150" s="432"/>
      <c r="N150" s="432"/>
      <c r="O150" s="432"/>
      <c r="P150" s="432"/>
      <c r="Q150" s="432"/>
      <c r="R150" s="143"/>
      <c r="S150" s="143"/>
      <c r="T150" s="143"/>
      <c r="U150" s="143"/>
      <c r="V150" s="143"/>
      <c r="W150" s="143"/>
      <c r="X150" s="143"/>
      <c r="Y150" s="143"/>
      <c r="Z150" s="143"/>
      <c r="AA150" s="143"/>
      <c r="AB150" s="143"/>
      <c r="AC150" s="143"/>
      <c r="AD150" s="143"/>
      <c r="AE150" s="143"/>
      <c r="AF150" s="143"/>
      <c r="AG150" s="143"/>
      <c r="AH150" s="143"/>
      <c r="AI150" s="143"/>
      <c r="AJ150" s="143"/>
      <c r="AK150" s="143"/>
      <c r="AL150" s="143"/>
      <c r="AM150" s="143"/>
      <c r="AN150" s="143"/>
      <c r="AO150" s="143"/>
      <c r="AP150" s="151"/>
      <c r="AQ150" s="151"/>
      <c r="AR150" s="151"/>
      <c r="AS150" s="151"/>
      <c r="AT150" s="151"/>
      <c r="AU150" s="151"/>
      <c r="AV150" s="151"/>
      <c r="AW150" s="151"/>
      <c r="AX150" s="151"/>
      <c r="AY150" s="151"/>
      <c r="AZ150" s="152"/>
      <c r="BA150" s="373"/>
      <c r="BB150" s="86"/>
      <c r="BC150" s="55"/>
      <c r="BE150" s="66"/>
      <c r="BF150" s="112"/>
      <c r="BG150" s="112"/>
    </row>
    <row r="151" spans="1:108" s="65" customFormat="1" ht="5.0999999999999996" customHeight="1">
      <c r="A151" s="55"/>
      <c r="B151" s="98"/>
      <c r="C151" s="55"/>
      <c r="D151" s="142"/>
      <c r="E151" s="143"/>
      <c r="F151" s="143"/>
      <c r="G151" s="143"/>
      <c r="H151" s="143"/>
      <c r="I151" s="143"/>
      <c r="J151" s="143"/>
      <c r="K151" s="143"/>
      <c r="L151" s="143"/>
      <c r="M151" s="143"/>
      <c r="N151" s="143"/>
      <c r="O151" s="143"/>
      <c r="P151" s="143"/>
      <c r="Q151" s="143"/>
      <c r="R151" s="143"/>
      <c r="S151" s="143"/>
      <c r="T151" s="143"/>
      <c r="U151" s="143"/>
      <c r="V151" s="143"/>
      <c r="W151" s="143"/>
      <c r="X151" s="143"/>
      <c r="Y151" s="143"/>
      <c r="Z151" s="143"/>
      <c r="AA151" s="143"/>
      <c r="AB151" s="143"/>
      <c r="AC151" s="143"/>
      <c r="AD151" s="143"/>
      <c r="AE151" s="143"/>
      <c r="AF151" s="143"/>
      <c r="AG151" s="143"/>
      <c r="AH151" s="143"/>
      <c r="AI151" s="143"/>
      <c r="AJ151" s="143"/>
      <c r="AK151" s="227"/>
      <c r="AL151" s="143"/>
      <c r="AM151" s="143"/>
      <c r="AN151" s="143"/>
      <c r="AO151" s="143"/>
      <c r="AP151" s="143"/>
      <c r="AQ151" s="143"/>
      <c r="AR151" s="143"/>
      <c r="AS151" s="143"/>
      <c r="AT151" s="143"/>
      <c r="AU151" s="143"/>
      <c r="AV151" s="143"/>
      <c r="AW151" s="143"/>
      <c r="AX151" s="143"/>
      <c r="AY151" s="143"/>
      <c r="AZ151" s="152"/>
      <c r="BA151" s="373"/>
      <c r="BB151" s="86"/>
      <c r="BC151" s="55"/>
      <c r="BD151" s="70"/>
      <c r="BE151" s="66"/>
      <c r="BF151" s="112"/>
      <c r="BG151" s="112"/>
    </row>
    <row r="152" spans="1:108" s="65" customFormat="1" ht="5.0999999999999996" customHeight="1">
      <c r="A152" s="55"/>
      <c r="B152" s="98"/>
      <c r="C152" s="55"/>
      <c r="D152" s="134"/>
      <c r="E152" s="143"/>
      <c r="F152" s="143"/>
      <c r="G152" s="143"/>
      <c r="H152" s="143"/>
      <c r="I152" s="143"/>
      <c r="J152" s="143"/>
      <c r="K152" s="143"/>
      <c r="L152" s="143"/>
      <c r="M152" s="143"/>
      <c r="N152" s="143"/>
      <c r="O152" s="143"/>
      <c r="P152" s="143"/>
      <c r="Q152" s="143"/>
      <c r="R152" s="143"/>
      <c r="S152" s="143"/>
      <c r="T152" s="143"/>
      <c r="U152" s="143"/>
      <c r="V152" s="143"/>
      <c r="W152" s="143"/>
      <c r="X152" s="143"/>
      <c r="Y152" s="143"/>
      <c r="Z152" s="143"/>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29"/>
      <c r="BA152" s="373"/>
      <c r="BB152" s="86"/>
      <c r="BC152" s="55"/>
      <c r="BD152" s="70"/>
      <c r="BE152" s="66"/>
      <c r="BF152" s="112"/>
    </row>
    <row r="153" spans="1:108" ht="13.5" customHeight="1" thickBot="1">
      <c r="A153" s="55"/>
      <c r="B153" s="98"/>
      <c r="C153" s="55"/>
      <c r="D153" s="134"/>
      <c r="E153" s="420" t="s">
        <v>981</v>
      </c>
      <c r="F153" s="420"/>
      <c r="G153" s="420"/>
      <c r="H153" s="420"/>
      <c r="I153" s="420"/>
      <c r="J153" s="420"/>
      <c r="K153" s="420"/>
      <c r="L153" s="420"/>
      <c r="M153" s="420"/>
      <c r="N153" s="420"/>
      <c r="O153" s="420"/>
      <c r="P153" s="420"/>
      <c r="Q153" s="420"/>
      <c r="R153" s="420"/>
      <c r="S153" s="420"/>
      <c r="T153" s="420"/>
      <c r="U153" s="420"/>
      <c r="V153" s="420"/>
      <c r="W153" s="228"/>
      <c r="X153" s="228"/>
      <c r="Y153" s="228"/>
      <c r="Z153" s="228"/>
      <c r="AA153" s="228"/>
      <c r="AB153" s="228"/>
      <c r="AC153" s="228"/>
      <c r="AD153" s="228"/>
      <c r="AE153" s="228"/>
      <c r="AF153" s="228"/>
      <c r="AG153" s="228"/>
      <c r="AH153" s="228"/>
      <c r="AI153" s="228"/>
      <c r="AJ153" s="228"/>
      <c r="AK153" s="150"/>
      <c r="AL153" s="150"/>
      <c r="AM153" s="150"/>
      <c r="AN153" s="150"/>
      <c r="AO153" s="150"/>
      <c r="AP153" s="150"/>
      <c r="AQ153" s="150"/>
      <c r="AR153" s="150"/>
      <c r="AS153" s="150"/>
      <c r="AT153" s="150"/>
      <c r="AU153" s="150"/>
      <c r="AV153" s="150"/>
      <c r="AW153" s="150"/>
      <c r="AX153" s="150"/>
      <c r="AY153" s="150"/>
      <c r="AZ153" s="129"/>
      <c r="BA153" s="373"/>
      <c r="BB153" s="86"/>
      <c r="BC153" s="55"/>
      <c r="BD153" s="59"/>
      <c r="BG153" s="59"/>
    </row>
    <row r="154" spans="1:108" ht="13.5" customHeight="1" thickBot="1">
      <c r="A154" s="55"/>
      <c r="B154" s="98"/>
      <c r="C154" s="55"/>
      <c r="D154" s="134"/>
      <c r="E154" s="449" t="s">
        <v>1003</v>
      </c>
      <c r="F154" s="450"/>
      <c r="G154" s="450"/>
      <c r="H154" s="450"/>
      <c r="I154" s="450"/>
      <c r="J154" s="450"/>
      <c r="K154" s="450"/>
      <c r="L154" s="450"/>
      <c r="M154" s="450"/>
      <c r="N154" s="450"/>
      <c r="O154" s="450"/>
      <c r="P154" s="450"/>
      <c r="Q154" s="450"/>
      <c r="R154" s="450"/>
      <c r="S154" s="450"/>
      <c r="T154" s="450"/>
      <c r="U154" s="450"/>
      <c r="V154" s="450"/>
      <c r="W154" s="450"/>
      <c r="X154" s="450"/>
      <c r="Y154" s="450"/>
      <c r="Z154" s="450"/>
      <c r="AA154" s="450"/>
      <c r="AB154" s="450"/>
      <c r="AC154" s="450"/>
      <c r="AD154" s="450"/>
      <c r="AE154" s="450"/>
      <c r="AF154" s="450"/>
      <c r="AG154" s="450"/>
      <c r="AH154" s="450"/>
      <c r="AI154" s="450"/>
      <c r="AJ154" s="450"/>
      <c r="AK154" s="450"/>
      <c r="AL154" s="450"/>
      <c r="AM154" s="450"/>
      <c r="AN154" s="450"/>
      <c r="AO154" s="450"/>
      <c r="AP154" s="450"/>
      <c r="AQ154" s="450"/>
      <c r="AR154" s="450"/>
      <c r="AS154" s="450"/>
      <c r="AT154" s="450"/>
      <c r="AU154" s="450"/>
      <c r="AV154" s="450"/>
      <c r="AW154" s="450"/>
      <c r="AX154" s="451"/>
      <c r="AY154" s="150"/>
      <c r="AZ154" s="272" t="s">
        <v>987</v>
      </c>
      <c r="BA154" s="373"/>
      <c r="BB154" s="86"/>
      <c r="BC154" s="55"/>
      <c r="BD154" s="70"/>
      <c r="BH154" s="118"/>
      <c r="BI154" s="118"/>
      <c r="BJ154" s="118"/>
      <c r="BK154" s="118"/>
      <c r="BL154" s="118"/>
      <c r="BM154" s="118"/>
      <c r="BN154" s="118"/>
      <c r="BO154" s="118"/>
      <c r="BP154" s="118"/>
      <c r="BQ154" s="118"/>
      <c r="BR154" s="118"/>
      <c r="BS154" s="118"/>
      <c r="BT154" s="118"/>
      <c r="BU154" s="118"/>
      <c r="BV154" s="118"/>
      <c r="BW154" s="104"/>
      <c r="BX154" s="118"/>
      <c r="BY154" s="118"/>
      <c r="BZ154" s="118"/>
      <c r="CA154" s="118"/>
      <c r="CB154" s="118"/>
      <c r="CC154" s="118"/>
      <c r="CD154" s="118"/>
      <c r="CE154" s="118"/>
      <c r="CF154" s="118"/>
      <c r="CG154" s="118"/>
      <c r="CH154" s="118"/>
      <c r="CI154" s="118"/>
      <c r="CJ154" s="118"/>
      <c r="CK154" s="118"/>
      <c r="CL154" s="118"/>
      <c r="CM154" s="118"/>
      <c r="CN154" s="55"/>
      <c r="CO154" s="118"/>
      <c r="CP154" s="118"/>
      <c r="CQ154" s="118"/>
      <c r="CR154" s="118"/>
      <c r="CS154" s="118"/>
      <c r="CT154" s="118"/>
      <c r="CU154" s="118"/>
      <c r="CV154" s="118"/>
      <c r="CW154" s="118"/>
      <c r="CX154" s="118"/>
      <c r="CY154" s="118"/>
      <c r="CZ154" s="118"/>
      <c r="DA154" s="118"/>
      <c r="DB154" s="118"/>
      <c r="DC154" s="118"/>
      <c r="DD154" s="118"/>
    </row>
    <row r="155" spans="1:108" s="65" customFormat="1" ht="5.0999999999999996" customHeight="1">
      <c r="A155" s="55"/>
      <c r="B155" s="98"/>
      <c r="C155" s="55"/>
      <c r="D155" s="159"/>
      <c r="E155" s="161"/>
      <c r="F155" s="161"/>
      <c r="G155" s="161"/>
      <c r="H155" s="161"/>
      <c r="I155" s="161"/>
      <c r="J155" s="137"/>
      <c r="K155" s="137"/>
      <c r="L155" s="137"/>
      <c r="M155" s="137"/>
      <c r="N155" s="137"/>
      <c r="O155" s="137"/>
      <c r="P155" s="137"/>
      <c r="Q155" s="137"/>
      <c r="R155" s="137"/>
      <c r="S155" s="137"/>
      <c r="T155" s="137"/>
      <c r="U155" s="137"/>
      <c r="V155" s="137"/>
      <c r="W155" s="137"/>
      <c r="X155" s="137"/>
      <c r="Y155" s="137"/>
      <c r="Z155" s="137"/>
      <c r="AA155" s="137"/>
      <c r="AB155" s="161"/>
      <c r="AC155" s="161"/>
      <c r="AD155" s="161"/>
      <c r="AE155" s="161"/>
      <c r="AF155" s="161"/>
      <c r="AG155" s="161"/>
      <c r="AH155" s="161"/>
      <c r="AI155" s="161"/>
      <c r="AJ155" s="161"/>
      <c r="AK155" s="161"/>
      <c r="AL155" s="161"/>
      <c r="AM155" s="161"/>
      <c r="AN155" s="161"/>
      <c r="AO155" s="161"/>
      <c r="AP155" s="161"/>
      <c r="AQ155" s="161"/>
      <c r="AR155" s="161"/>
      <c r="AS155" s="161"/>
      <c r="AT155" s="161"/>
      <c r="AU155" s="161"/>
      <c r="AV155" s="161"/>
      <c r="AW155" s="161"/>
      <c r="AX155" s="161"/>
      <c r="AY155" s="161"/>
      <c r="AZ155" s="169"/>
      <c r="BA155" s="374"/>
      <c r="BB155" s="86"/>
      <c r="BC155" s="55"/>
      <c r="BD155" s="70"/>
      <c r="BE155" s="66"/>
      <c r="BF155" s="112"/>
    </row>
    <row r="156" spans="1:108" ht="13.5">
      <c r="A156" s="55"/>
      <c r="B156" s="98"/>
      <c r="C156" s="55"/>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c r="AA156" s="119"/>
      <c r="AB156" s="119"/>
      <c r="AC156" s="119"/>
      <c r="AD156" s="119"/>
      <c r="AE156" s="119"/>
      <c r="AF156" s="119"/>
      <c r="AG156" s="119"/>
      <c r="AH156" s="119"/>
      <c r="AI156" s="119"/>
      <c r="AJ156" s="119"/>
      <c r="AK156" s="119"/>
      <c r="AL156" s="119"/>
      <c r="AM156" s="119"/>
      <c r="AN156" s="119"/>
      <c r="AO156" s="119"/>
      <c r="AP156" s="119"/>
      <c r="AQ156" s="119"/>
      <c r="AR156" s="119"/>
      <c r="AS156" s="119"/>
      <c r="AT156" s="119"/>
      <c r="AU156" s="119"/>
      <c r="AV156" s="119"/>
      <c r="AW156" s="119"/>
      <c r="AX156" s="119"/>
      <c r="AY156" s="119"/>
      <c r="AZ156" s="119"/>
      <c r="BA156" s="119"/>
      <c r="BB156" s="86"/>
      <c r="BC156" s="55"/>
      <c r="BD156" s="70"/>
      <c r="BG156" s="59"/>
    </row>
    <row r="157" spans="1:108" ht="5.0999999999999996" customHeight="1">
      <c r="A157" s="55"/>
      <c r="B157" s="98"/>
      <c r="C157" s="55"/>
      <c r="D157" s="177"/>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c r="AA157" s="178"/>
      <c r="AB157" s="178"/>
      <c r="AC157" s="178"/>
      <c r="AD157" s="178"/>
      <c r="AE157" s="178"/>
      <c r="AF157" s="178"/>
      <c r="AG157" s="178"/>
      <c r="AH157" s="178"/>
      <c r="AI157" s="178"/>
      <c r="AJ157" s="178"/>
      <c r="AK157" s="178"/>
      <c r="AL157" s="178"/>
      <c r="AM157" s="178"/>
      <c r="AN157" s="178"/>
      <c r="AO157" s="178"/>
      <c r="AP157" s="178"/>
      <c r="AQ157" s="178"/>
      <c r="AR157" s="178"/>
      <c r="AS157" s="178"/>
      <c r="AT157" s="178"/>
      <c r="AU157" s="178"/>
      <c r="AV157" s="178"/>
      <c r="AW157" s="178"/>
      <c r="AX157" s="178"/>
      <c r="AY157" s="178"/>
      <c r="AZ157" s="179"/>
      <c r="BA157" s="466" t="s">
        <v>987</v>
      </c>
      <c r="BB157" s="86"/>
      <c r="BC157" s="55"/>
      <c r="BD157" s="51"/>
    </row>
    <row r="158" spans="1:108" ht="12.75" customHeight="1">
      <c r="A158" s="55"/>
      <c r="B158" s="98"/>
      <c r="C158" s="55"/>
      <c r="D158" s="448" t="s">
        <v>51</v>
      </c>
      <c r="E158" s="303"/>
      <c r="F158" s="303"/>
      <c r="G158" s="303"/>
      <c r="H158" s="303"/>
      <c r="I158" s="303"/>
      <c r="J158" s="303"/>
      <c r="K158" s="303"/>
      <c r="L158" s="303"/>
      <c r="M158" s="303"/>
      <c r="N158" s="303"/>
      <c r="O158" s="303"/>
      <c r="P158" s="303"/>
      <c r="Q158" s="303"/>
      <c r="R158" s="303"/>
      <c r="S158" s="303"/>
      <c r="T158" s="303"/>
      <c r="U158" s="303"/>
      <c r="V158" s="151"/>
      <c r="W158" s="151"/>
      <c r="X158" s="151"/>
      <c r="Y158" s="151"/>
      <c r="Z158" s="151"/>
      <c r="AA158" s="151"/>
      <c r="AB158" s="151"/>
      <c r="AC158" s="151"/>
      <c r="AD158" s="151"/>
      <c r="AE158" s="151"/>
      <c r="AF158" s="151"/>
      <c r="AG158" s="151"/>
      <c r="AH158" s="200"/>
      <c r="AI158" s="200"/>
      <c r="AJ158" s="200"/>
      <c r="AK158" s="200"/>
      <c r="AL158" s="200"/>
      <c r="AM158" s="200"/>
      <c r="AN158" s="200"/>
      <c r="AO158" s="200"/>
      <c r="AP158" s="200"/>
      <c r="AQ158" s="200"/>
      <c r="AR158" s="200"/>
      <c r="AS158" s="200"/>
      <c r="AT158" s="200"/>
      <c r="AU158" s="200"/>
      <c r="AV158" s="200"/>
      <c r="AW158" s="200"/>
      <c r="AX158" s="200"/>
      <c r="AY158" s="200"/>
      <c r="AZ158" s="187"/>
      <c r="BA158" s="467"/>
      <c r="BB158" s="86"/>
      <c r="BC158" s="55"/>
      <c r="BD158" s="59"/>
    </row>
    <row r="159" spans="1:108" ht="12.75" customHeight="1">
      <c r="A159" s="55"/>
      <c r="B159" s="98"/>
      <c r="C159" s="55"/>
      <c r="D159" s="180"/>
      <c r="E159" s="200"/>
      <c r="F159" s="200"/>
      <c r="G159" s="200"/>
      <c r="H159" s="200"/>
      <c r="I159" s="200"/>
      <c r="J159" s="200"/>
      <c r="K159" s="150"/>
      <c r="L159" s="150"/>
      <c r="M159" s="150"/>
      <c r="N159" s="150"/>
      <c r="O159" s="150"/>
      <c r="P159" s="150"/>
      <c r="Q159" s="150"/>
      <c r="R159" s="150"/>
      <c r="S159" s="150"/>
      <c r="T159" s="150"/>
      <c r="U159" s="150"/>
      <c r="V159" s="150"/>
      <c r="W159" s="150"/>
      <c r="X159" s="150"/>
      <c r="Y159" s="150"/>
      <c r="Z159" s="150"/>
      <c r="AA159" s="150"/>
      <c r="AB159" s="150"/>
      <c r="AC159" s="150"/>
      <c r="AD159" s="150"/>
      <c r="AE159" s="150"/>
      <c r="AF159" s="150"/>
      <c r="AG159" s="150"/>
      <c r="AH159" s="150"/>
      <c r="AI159" s="150"/>
      <c r="AJ159" s="150"/>
      <c r="AK159" s="150"/>
      <c r="AL159" s="150"/>
      <c r="AM159" s="200"/>
      <c r="AN159" s="200"/>
      <c r="AO159" s="200"/>
      <c r="AP159" s="200"/>
      <c r="AQ159" s="200"/>
      <c r="AR159" s="200"/>
      <c r="AS159" s="200"/>
      <c r="AT159" s="200"/>
      <c r="AU159" s="200"/>
      <c r="AV159" s="200"/>
      <c r="AW159" s="200"/>
      <c r="AX159" s="200"/>
      <c r="AY159" s="200"/>
      <c r="AZ159" s="187"/>
      <c r="BA159" s="467"/>
      <c r="BB159" s="86"/>
      <c r="BC159" s="55"/>
      <c r="BD159" s="59"/>
    </row>
    <row r="160" spans="1:108" ht="12.75" customHeight="1">
      <c r="A160" s="55"/>
      <c r="B160" s="98"/>
      <c r="C160" s="120" t="s">
        <v>9</v>
      </c>
      <c r="D160" s="154"/>
      <c r="E160" s="346" t="s">
        <v>52</v>
      </c>
      <c r="F160" s="346"/>
      <c r="G160" s="346"/>
      <c r="H160" s="347"/>
      <c r="I160" s="415" t="s">
        <v>1016</v>
      </c>
      <c r="J160" s="416"/>
      <c r="K160" s="416"/>
      <c r="L160" s="416"/>
      <c r="M160" s="416"/>
      <c r="N160" s="416"/>
      <c r="O160" s="416"/>
      <c r="P160" s="416"/>
      <c r="Q160" s="416"/>
      <c r="R160" s="416"/>
      <c r="S160" s="416"/>
      <c r="T160" s="416"/>
      <c r="U160" s="416"/>
      <c r="V160" s="416"/>
      <c r="W160" s="416"/>
      <c r="X160" s="416"/>
      <c r="Y160" s="416"/>
      <c r="Z160" s="416"/>
      <c r="AA160" s="416"/>
      <c r="AB160" s="416"/>
      <c r="AC160" s="416"/>
      <c r="AD160" s="416"/>
      <c r="AE160" s="416"/>
      <c r="AF160" s="416"/>
      <c r="AG160" s="416"/>
      <c r="AH160" s="416"/>
      <c r="AI160" s="416"/>
      <c r="AJ160" s="417"/>
      <c r="AK160" s="150"/>
      <c r="AL160" s="150"/>
      <c r="AM160" s="151"/>
      <c r="AN160" s="151"/>
      <c r="AO160" s="151"/>
      <c r="AP160" s="151"/>
      <c r="AQ160" s="151"/>
      <c r="AR160" s="151"/>
      <c r="AS160" s="151"/>
      <c r="AT160" s="151"/>
      <c r="AU160" s="151"/>
      <c r="AV160" s="151"/>
      <c r="AW160" s="151"/>
      <c r="AX160" s="151"/>
      <c r="AY160" s="151"/>
      <c r="AZ160" s="152"/>
      <c r="BA160" s="467"/>
      <c r="BB160" s="86"/>
      <c r="BC160" s="55"/>
      <c r="BD160" s="59"/>
    </row>
    <row r="161" spans="1:59" ht="4.5" customHeight="1">
      <c r="A161" s="55"/>
      <c r="B161" s="98"/>
      <c r="C161" s="120"/>
      <c r="D161" s="154"/>
      <c r="E161" s="271"/>
      <c r="F161" s="271"/>
      <c r="G161" s="271"/>
      <c r="H161" s="271"/>
      <c r="I161" s="271"/>
      <c r="J161" s="271"/>
      <c r="K161" s="229"/>
      <c r="L161" s="229"/>
      <c r="M161" s="229"/>
      <c r="N161" s="229"/>
      <c r="O161" s="229"/>
      <c r="P161" s="229"/>
      <c r="Q161" s="229"/>
      <c r="R161" s="229"/>
      <c r="S161" s="229"/>
      <c r="T161" s="229"/>
      <c r="U161" s="229"/>
      <c r="V161" s="229"/>
      <c r="W161" s="229"/>
      <c r="X161" s="229"/>
      <c r="Y161" s="229"/>
      <c r="Z161" s="229"/>
      <c r="AA161" s="229"/>
      <c r="AB161" s="229"/>
      <c r="AC161" s="229"/>
      <c r="AD161" s="229"/>
      <c r="AE161" s="229"/>
      <c r="AF161" s="229"/>
      <c r="AG161" s="229"/>
      <c r="AH161" s="229"/>
      <c r="AI161" s="229"/>
      <c r="AJ161" s="229"/>
      <c r="AK161" s="229"/>
      <c r="AL161" s="229"/>
      <c r="AM161" s="151"/>
      <c r="AN161" s="151"/>
      <c r="AO161" s="151"/>
      <c r="AP161" s="151"/>
      <c r="AQ161" s="151"/>
      <c r="AR161" s="151"/>
      <c r="AS161" s="151"/>
      <c r="AT161" s="151"/>
      <c r="AU161" s="151"/>
      <c r="AV161" s="151"/>
      <c r="AW161" s="151"/>
      <c r="AX161" s="151"/>
      <c r="AY161" s="151"/>
      <c r="AZ161" s="152"/>
      <c r="BA161" s="467"/>
      <c r="BB161" s="86"/>
      <c r="BC161" s="55"/>
      <c r="BD161" s="59"/>
    </row>
    <row r="162" spans="1:59" ht="12.75" customHeight="1">
      <c r="A162" s="55"/>
      <c r="B162" s="98"/>
      <c r="C162" s="120" t="s">
        <v>19</v>
      </c>
      <c r="D162" s="154"/>
      <c r="E162" s="346" t="s">
        <v>52</v>
      </c>
      <c r="F162" s="346"/>
      <c r="G162" s="346"/>
      <c r="H162" s="347"/>
      <c r="I162" s="437"/>
      <c r="J162" s="438"/>
      <c r="K162" s="438"/>
      <c r="L162" s="438"/>
      <c r="M162" s="438"/>
      <c r="N162" s="438"/>
      <c r="O162" s="438"/>
      <c r="P162" s="438"/>
      <c r="Q162" s="438"/>
      <c r="R162" s="438"/>
      <c r="S162" s="438"/>
      <c r="T162" s="438"/>
      <c r="U162" s="438"/>
      <c r="V162" s="438"/>
      <c r="W162" s="438"/>
      <c r="X162" s="438"/>
      <c r="Y162" s="438"/>
      <c r="Z162" s="438"/>
      <c r="AA162" s="438"/>
      <c r="AB162" s="438"/>
      <c r="AC162" s="438"/>
      <c r="AD162" s="438"/>
      <c r="AE162" s="438"/>
      <c r="AF162" s="438"/>
      <c r="AG162" s="438"/>
      <c r="AH162" s="438"/>
      <c r="AI162" s="438"/>
      <c r="AJ162" s="439"/>
      <c r="AK162" s="151"/>
      <c r="AL162" s="151"/>
      <c r="AM162" s="151"/>
      <c r="AN162" s="151"/>
      <c r="AO162" s="151"/>
      <c r="AP162" s="151"/>
      <c r="AQ162" s="151"/>
      <c r="AR162" s="151"/>
      <c r="AS162" s="151"/>
      <c r="AT162" s="151"/>
      <c r="AU162" s="151"/>
      <c r="AV162" s="151"/>
      <c r="AW162" s="151"/>
      <c r="AX162" s="151"/>
      <c r="AY162" s="151"/>
      <c r="AZ162" s="129"/>
      <c r="BA162" s="467"/>
      <c r="BB162" s="86"/>
      <c r="BC162" s="55"/>
      <c r="BD162" s="59"/>
      <c r="BE162" s="60"/>
    </row>
    <row r="163" spans="1:59" ht="4.5" customHeight="1">
      <c r="A163" s="55"/>
      <c r="B163" s="98"/>
      <c r="C163" s="120"/>
      <c r="D163" s="154"/>
      <c r="E163" s="433"/>
      <c r="F163" s="433"/>
      <c r="G163" s="433"/>
      <c r="H163" s="433"/>
      <c r="I163" s="271"/>
      <c r="J163" s="271"/>
      <c r="K163" s="229"/>
      <c r="L163" s="229"/>
      <c r="M163" s="229"/>
      <c r="N163" s="229"/>
      <c r="O163" s="229"/>
      <c r="P163" s="229"/>
      <c r="Q163" s="229"/>
      <c r="R163" s="229"/>
      <c r="S163" s="229"/>
      <c r="T163" s="229"/>
      <c r="U163" s="229"/>
      <c r="V163" s="229"/>
      <c r="W163" s="229"/>
      <c r="X163" s="229"/>
      <c r="Y163" s="229"/>
      <c r="Z163" s="229"/>
      <c r="AA163" s="229"/>
      <c r="AB163" s="229"/>
      <c r="AC163" s="229"/>
      <c r="AD163" s="229"/>
      <c r="AE163" s="229"/>
      <c r="AF163" s="229"/>
      <c r="AG163" s="229"/>
      <c r="AH163" s="229"/>
      <c r="AI163" s="229"/>
      <c r="AJ163" s="229"/>
      <c r="AK163" s="229"/>
      <c r="AL163" s="229"/>
      <c r="AM163" s="151"/>
      <c r="AN163" s="151"/>
      <c r="AO163" s="151"/>
      <c r="AP163" s="151"/>
      <c r="AQ163" s="151"/>
      <c r="AR163" s="151"/>
      <c r="AS163" s="151"/>
      <c r="AT163" s="151"/>
      <c r="AU163" s="151"/>
      <c r="AV163" s="151"/>
      <c r="AW163" s="151"/>
      <c r="AX163" s="151"/>
      <c r="AY163" s="151"/>
      <c r="AZ163" s="152"/>
      <c r="BA163" s="467"/>
      <c r="BB163" s="86"/>
      <c r="BC163" s="55"/>
      <c r="BD163" s="59"/>
    </row>
    <row r="164" spans="1:59" ht="12.75" customHeight="1">
      <c r="A164" s="55"/>
      <c r="B164" s="98"/>
      <c r="C164" s="120" t="s">
        <v>20</v>
      </c>
      <c r="D164" s="154"/>
      <c r="E164" s="346" t="s">
        <v>52</v>
      </c>
      <c r="F164" s="346"/>
      <c r="G164" s="346"/>
      <c r="H164" s="347"/>
      <c r="I164" s="437"/>
      <c r="J164" s="438"/>
      <c r="K164" s="438"/>
      <c r="L164" s="438"/>
      <c r="M164" s="438"/>
      <c r="N164" s="438"/>
      <c r="O164" s="438"/>
      <c r="P164" s="438"/>
      <c r="Q164" s="438"/>
      <c r="R164" s="438"/>
      <c r="S164" s="438"/>
      <c r="T164" s="438"/>
      <c r="U164" s="438"/>
      <c r="V164" s="438"/>
      <c r="W164" s="438"/>
      <c r="X164" s="438"/>
      <c r="Y164" s="438"/>
      <c r="Z164" s="438"/>
      <c r="AA164" s="438"/>
      <c r="AB164" s="438"/>
      <c r="AC164" s="438"/>
      <c r="AD164" s="438"/>
      <c r="AE164" s="438"/>
      <c r="AF164" s="438"/>
      <c r="AG164" s="438"/>
      <c r="AH164" s="438"/>
      <c r="AI164" s="438"/>
      <c r="AJ164" s="439"/>
      <c r="AK164" s="151"/>
      <c r="AL164" s="151"/>
      <c r="AM164" s="151"/>
      <c r="AN164" s="151"/>
      <c r="AO164" s="151"/>
      <c r="AP164" s="151"/>
      <c r="AQ164" s="151"/>
      <c r="AR164" s="151"/>
      <c r="AS164" s="151"/>
      <c r="AT164" s="151"/>
      <c r="AU164" s="151"/>
      <c r="AV164" s="151"/>
      <c r="AW164" s="151"/>
      <c r="AX164" s="151"/>
      <c r="AY164" s="151"/>
      <c r="AZ164" s="129"/>
      <c r="BA164" s="467"/>
      <c r="BB164" s="86"/>
      <c r="BC164" s="55"/>
      <c r="BD164" s="59"/>
      <c r="BE164" s="60"/>
      <c r="BF164" s="59"/>
      <c r="BG164" s="59"/>
    </row>
    <row r="165" spans="1:59" ht="4.5" customHeight="1">
      <c r="A165" s="55"/>
      <c r="B165" s="98"/>
      <c r="C165" s="120"/>
      <c r="D165" s="211"/>
      <c r="E165" s="436"/>
      <c r="F165" s="436"/>
      <c r="G165" s="436"/>
      <c r="H165" s="436"/>
      <c r="I165" s="231"/>
      <c r="J165" s="231"/>
      <c r="K165" s="232"/>
      <c r="L165" s="232"/>
      <c r="M165" s="232"/>
      <c r="N165" s="232"/>
      <c r="O165" s="232"/>
      <c r="P165" s="232"/>
      <c r="Q165" s="232"/>
      <c r="R165" s="232"/>
      <c r="S165" s="232"/>
      <c r="T165" s="232"/>
      <c r="U165" s="232"/>
      <c r="V165" s="232"/>
      <c r="W165" s="232"/>
      <c r="X165" s="232"/>
      <c r="Y165" s="232"/>
      <c r="Z165" s="232"/>
      <c r="AA165" s="232"/>
      <c r="AB165" s="232"/>
      <c r="AC165" s="232"/>
      <c r="AD165" s="232"/>
      <c r="AE165" s="232"/>
      <c r="AF165" s="232"/>
      <c r="AG165" s="232"/>
      <c r="AH165" s="232"/>
      <c r="AI165" s="232"/>
      <c r="AJ165" s="232"/>
      <c r="AK165" s="232"/>
      <c r="AL165" s="232"/>
      <c r="AM165" s="136"/>
      <c r="AN165" s="136"/>
      <c r="AO165" s="136"/>
      <c r="AP165" s="136"/>
      <c r="AQ165" s="136"/>
      <c r="AR165" s="136"/>
      <c r="AS165" s="136"/>
      <c r="AT165" s="136"/>
      <c r="AU165" s="136"/>
      <c r="AV165" s="136"/>
      <c r="AW165" s="136"/>
      <c r="AX165" s="136"/>
      <c r="AY165" s="136"/>
      <c r="AZ165" s="138"/>
      <c r="BA165" s="468"/>
      <c r="BB165" s="86"/>
      <c r="BC165" s="55"/>
      <c r="BD165" s="59"/>
    </row>
    <row r="166" spans="1:59" s="65" customFormat="1" ht="13.5" thickBot="1">
      <c r="A166" s="55"/>
      <c r="B166" s="114"/>
      <c r="C166" s="93"/>
      <c r="D166" s="121"/>
      <c r="E166" s="121"/>
      <c r="F166" s="121"/>
      <c r="G166" s="121"/>
      <c r="H166" s="121"/>
      <c r="I166" s="121"/>
      <c r="J166" s="121"/>
      <c r="K166" s="122"/>
      <c r="L166" s="122"/>
      <c r="M166" s="122"/>
      <c r="N166" s="122"/>
      <c r="O166" s="122"/>
      <c r="P166" s="122"/>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93"/>
      <c r="AX166" s="93"/>
      <c r="AY166" s="93"/>
      <c r="AZ166" s="93"/>
      <c r="BA166" s="93"/>
      <c r="BB166" s="94"/>
      <c r="BC166" s="55"/>
      <c r="BD166" s="51"/>
      <c r="BE166" s="66"/>
    </row>
    <row r="167" spans="1:59" ht="13.5" thickBot="1">
      <c r="A167" s="55"/>
      <c r="BC167" s="55"/>
      <c r="BD167" s="51"/>
    </row>
    <row r="168" spans="1:59" ht="13.5" customHeight="1" thickBot="1">
      <c r="A168" s="55"/>
      <c r="B168" s="333" t="s">
        <v>53</v>
      </c>
      <c r="C168" s="334"/>
      <c r="D168" s="334"/>
      <c r="E168" s="334"/>
      <c r="F168" s="334"/>
      <c r="G168" s="334"/>
      <c r="H168" s="334"/>
      <c r="I168" s="334"/>
      <c r="J168" s="334"/>
      <c r="K168" s="334"/>
      <c r="L168" s="334"/>
      <c r="M168" s="334"/>
      <c r="N168" s="334"/>
      <c r="O168" s="334"/>
      <c r="P168" s="334"/>
      <c r="Q168" s="334"/>
      <c r="R168" s="334"/>
      <c r="S168" s="334"/>
      <c r="T168" s="334"/>
      <c r="U168" s="334"/>
      <c r="V168" s="334"/>
      <c r="W168" s="334"/>
      <c r="X168" s="334"/>
      <c r="Y168" s="334"/>
      <c r="Z168" s="334"/>
      <c r="AA168" s="334"/>
      <c r="AB168" s="334"/>
      <c r="AC168" s="334"/>
      <c r="AD168" s="334"/>
      <c r="AE168" s="334"/>
      <c r="AF168" s="334"/>
      <c r="AG168" s="334"/>
      <c r="AH168" s="334"/>
      <c r="AI168" s="334"/>
      <c r="AJ168" s="334"/>
      <c r="AK168" s="334"/>
      <c r="AL168" s="334"/>
      <c r="AM168" s="334"/>
      <c r="AN168" s="334"/>
      <c r="AO168" s="334"/>
      <c r="AP168" s="334"/>
      <c r="AQ168" s="334"/>
      <c r="AR168" s="334"/>
      <c r="AS168" s="334"/>
      <c r="AT168" s="334"/>
      <c r="AU168" s="334"/>
      <c r="AV168" s="334"/>
      <c r="AW168" s="334"/>
      <c r="AX168" s="334"/>
      <c r="AY168" s="334"/>
      <c r="AZ168" s="334"/>
      <c r="BA168" s="334"/>
      <c r="BB168" s="335"/>
      <c r="BC168" s="55"/>
      <c r="BD168" s="51"/>
    </row>
    <row r="169" spans="1:59">
      <c r="A169" s="55"/>
      <c r="B169" s="95"/>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127"/>
      <c r="BB169" s="97"/>
      <c r="BC169" s="55"/>
      <c r="BD169" s="51"/>
    </row>
    <row r="170" spans="1:59" ht="5.0999999999999996" customHeight="1">
      <c r="A170" s="55"/>
      <c r="B170" s="98"/>
      <c r="C170" s="55"/>
      <c r="D170" s="164"/>
      <c r="E170" s="166"/>
      <c r="F170" s="166"/>
      <c r="G170" s="166"/>
      <c r="H170" s="166"/>
      <c r="I170" s="166"/>
      <c r="J170" s="166"/>
      <c r="K170" s="131"/>
      <c r="L170" s="167"/>
      <c r="M170" s="233"/>
      <c r="N170" s="167"/>
      <c r="O170" s="167"/>
      <c r="P170" s="167"/>
      <c r="Q170" s="167"/>
      <c r="R170" s="167"/>
      <c r="S170" s="167"/>
      <c r="T170" s="167"/>
      <c r="U170" s="167"/>
      <c r="V170" s="167"/>
      <c r="W170" s="167"/>
      <c r="X170" s="167"/>
      <c r="Y170" s="167"/>
      <c r="Z170" s="167"/>
      <c r="AA170" s="167"/>
      <c r="AB170" s="167"/>
      <c r="AC170" s="167"/>
      <c r="AD170" s="167"/>
      <c r="AE170" s="167"/>
      <c r="AF170" s="167"/>
      <c r="AG170" s="167"/>
      <c r="AH170" s="167"/>
      <c r="AI170" s="167"/>
      <c r="AJ170" s="167"/>
      <c r="AK170" s="167"/>
      <c r="AL170" s="167"/>
      <c r="AM170" s="167"/>
      <c r="AN170" s="167"/>
      <c r="AO170" s="167"/>
      <c r="AP170" s="167"/>
      <c r="AQ170" s="167"/>
      <c r="AR170" s="167"/>
      <c r="AS170" s="167"/>
      <c r="AT170" s="167"/>
      <c r="AU170" s="167"/>
      <c r="AV170" s="167"/>
      <c r="AW170" s="167"/>
      <c r="AX170" s="167"/>
      <c r="AY170" s="167"/>
      <c r="AZ170" s="168"/>
      <c r="BA170" s="372" t="s">
        <v>987</v>
      </c>
      <c r="BB170" s="86"/>
      <c r="BC170" s="55"/>
      <c r="BD170" s="59"/>
      <c r="BE170" s="60"/>
      <c r="BG170" s="59"/>
    </row>
    <row r="171" spans="1:59" ht="13.5" customHeight="1">
      <c r="A171" s="55"/>
      <c r="B171" s="98"/>
      <c r="C171" s="55"/>
      <c r="D171" s="134"/>
      <c r="E171" s="325" t="s">
        <v>450</v>
      </c>
      <c r="F171" s="325"/>
      <c r="G171" s="325"/>
      <c r="H171" s="325"/>
      <c r="I171" s="325"/>
      <c r="J171" s="325"/>
      <c r="K171" s="325"/>
      <c r="L171" s="156"/>
      <c r="M171" s="469" t="s">
        <v>1019</v>
      </c>
      <c r="N171" s="470"/>
      <c r="O171" s="470"/>
      <c r="P171" s="470"/>
      <c r="Q171" s="470"/>
      <c r="R171" s="470"/>
      <c r="S171" s="470"/>
      <c r="T171" s="470"/>
      <c r="U171" s="470"/>
      <c r="V171" s="470"/>
      <c r="W171" s="470"/>
      <c r="X171" s="470"/>
      <c r="Y171" s="470"/>
      <c r="Z171" s="470"/>
      <c r="AA171" s="470"/>
      <c r="AB171" s="470"/>
      <c r="AC171" s="470"/>
      <c r="AD171" s="470"/>
      <c r="AE171" s="470"/>
      <c r="AF171" s="470"/>
      <c r="AG171" s="470"/>
      <c r="AH171" s="470"/>
      <c r="AI171" s="470"/>
      <c r="AJ171" s="470"/>
      <c r="AK171" s="470"/>
      <c r="AL171" s="470"/>
      <c r="AM171" s="470"/>
      <c r="AN171" s="470"/>
      <c r="AO171" s="470"/>
      <c r="AP171" s="470"/>
      <c r="AQ171" s="470"/>
      <c r="AR171" s="470"/>
      <c r="AS171" s="470"/>
      <c r="AT171" s="470"/>
      <c r="AU171" s="470"/>
      <c r="AV171" s="470"/>
      <c r="AW171" s="470"/>
      <c r="AX171" s="470"/>
      <c r="AY171" s="471"/>
      <c r="AZ171" s="173"/>
      <c r="BA171" s="373"/>
      <c r="BB171" s="86"/>
      <c r="BC171" s="55"/>
      <c r="BD171" s="59"/>
      <c r="BE171" s="60"/>
      <c r="BG171" s="59"/>
    </row>
    <row r="172" spans="1:59" ht="5.0999999999999996" customHeight="1">
      <c r="A172" s="55"/>
      <c r="B172" s="98"/>
      <c r="C172" s="55"/>
      <c r="D172" s="234"/>
      <c r="E172" s="231"/>
      <c r="F172" s="231"/>
      <c r="G172" s="231"/>
      <c r="H172" s="231"/>
      <c r="I172" s="231"/>
      <c r="J172" s="136"/>
      <c r="K172" s="136"/>
      <c r="L172" s="20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5"/>
      <c r="AJ172" s="175"/>
      <c r="AK172" s="175"/>
      <c r="AL172" s="175"/>
      <c r="AM172" s="175"/>
      <c r="AN172" s="175"/>
      <c r="AO172" s="175"/>
      <c r="AP172" s="175"/>
      <c r="AQ172" s="175"/>
      <c r="AR172" s="175"/>
      <c r="AS172" s="175"/>
      <c r="AT172" s="175"/>
      <c r="AU172" s="175"/>
      <c r="AV172" s="175"/>
      <c r="AW172" s="175"/>
      <c r="AX172" s="175"/>
      <c r="AY172" s="175"/>
      <c r="AZ172" s="176"/>
      <c r="BA172" s="374"/>
      <c r="BB172" s="86"/>
      <c r="BC172" s="55"/>
      <c r="BD172" s="70"/>
      <c r="BE172" s="60"/>
      <c r="BG172" s="59"/>
    </row>
    <row r="173" spans="1:59" ht="13.5" thickBot="1">
      <c r="A173" s="55"/>
      <c r="B173" s="114"/>
      <c r="C173" s="93"/>
      <c r="D173" s="93"/>
      <c r="E173" s="93"/>
      <c r="F173" s="93"/>
      <c r="G173" s="93"/>
      <c r="H173" s="93"/>
      <c r="I173" s="93"/>
      <c r="J173" s="93"/>
      <c r="K173" s="93"/>
      <c r="L173" s="93"/>
      <c r="M173" s="93"/>
      <c r="N173" s="93"/>
      <c r="O173" s="93"/>
      <c r="P173" s="93"/>
      <c r="Q173" s="93"/>
      <c r="R173" s="93"/>
      <c r="S173" s="93"/>
      <c r="T173" s="93"/>
      <c r="U173" s="93"/>
      <c r="V173" s="93"/>
      <c r="W173" s="93"/>
      <c r="X173" s="93"/>
      <c r="Y173" s="93"/>
      <c r="Z173" s="93"/>
      <c r="AA173" s="93"/>
      <c r="AB173" s="93"/>
      <c r="AC173" s="93"/>
      <c r="AD173" s="93"/>
      <c r="AE173" s="93"/>
      <c r="AF173" s="93"/>
      <c r="AG173" s="93"/>
      <c r="AH173" s="93"/>
      <c r="AI173" s="93"/>
      <c r="AJ173" s="93"/>
      <c r="AK173" s="93"/>
      <c r="AL173" s="93"/>
      <c r="AM173" s="93"/>
      <c r="AN173" s="93"/>
      <c r="AO173" s="93"/>
      <c r="AP173" s="93"/>
      <c r="AQ173" s="93"/>
      <c r="AR173" s="93"/>
      <c r="AS173" s="93"/>
      <c r="AT173" s="93"/>
      <c r="AU173" s="93"/>
      <c r="AV173" s="93"/>
      <c r="AW173" s="93"/>
      <c r="AX173" s="93"/>
      <c r="AY173" s="93"/>
      <c r="AZ173" s="93"/>
      <c r="BA173" s="93"/>
      <c r="BB173" s="94"/>
      <c r="BC173" s="55"/>
      <c r="BD173" s="51"/>
    </row>
    <row r="174" spans="1:59" ht="13.5" thickBot="1">
      <c r="A174" s="54"/>
      <c r="B174" s="54"/>
      <c r="C174" s="54"/>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4"/>
      <c r="AM174" s="54"/>
      <c r="AN174" s="54"/>
      <c r="AO174" s="54"/>
      <c r="AP174" s="54"/>
      <c r="AQ174" s="54"/>
      <c r="AR174" s="54"/>
      <c r="AS174" s="54"/>
      <c r="AT174" s="54"/>
      <c r="AU174" s="54"/>
      <c r="AV174" s="54"/>
      <c r="AW174" s="54"/>
      <c r="AX174" s="54"/>
      <c r="AY174" s="54"/>
      <c r="AZ174" s="54"/>
      <c r="BA174" s="54"/>
      <c r="BB174" s="54"/>
      <c r="BC174" s="54"/>
    </row>
    <row r="175" spans="1:59" ht="18" thickBot="1">
      <c r="A175" s="55"/>
      <c r="B175" s="333" t="s">
        <v>54</v>
      </c>
      <c r="C175" s="334"/>
      <c r="D175" s="334"/>
      <c r="E175" s="334"/>
      <c r="F175" s="334"/>
      <c r="G175" s="334"/>
      <c r="H175" s="334"/>
      <c r="I175" s="334"/>
      <c r="J175" s="334"/>
      <c r="K175" s="334"/>
      <c r="L175" s="334"/>
      <c r="M175" s="334"/>
      <c r="N175" s="334"/>
      <c r="O175" s="334"/>
      <c r="P175" s="334"/>
      <c r="Q175" s="334"/>
      <c r="R175" s="334"/>
      <c r="S175" s="334"/>
      <c r="T175" s="334"/>
      <c r="U175" s="334"/>
      <c r="V175" s="334"/>
      <c r="W175" s="334"/>
      <c r="X175" s="334"/>
      <c r="Y175" s="334"/>
      <c r="Z175" s="334"/>
      <c r="AA175" s="334"/>
      <c r="AB175" s="334"/>
      <c r="AC175" s="334"/>
      <c r="AD175" s="334"/>
      <c r="AE175" s="334"/>
      <c r="AF175" s="334"/>
      <c r="AG175" s="334"/>
      <c r="AH175" s="334"/>
      <c r="AI175" s="334"/>
      <c r="AJ175" s="334"/>
      <c r="AK175" s="334"/>
      <c r="AL175" s="334"/>
      <c r="AM175" s="334"/>
      <c r="AN175" s="334"/>
      <c r="AO175" s="334"/>
      <c r="AP175" s="334"/>
      <c r="AQ175" s="334"/>
      <c r="AR175" s="334"/>
      <c r="AS175" s="334"/>
      <c r="AT175" s="334"/>
      <c r="AU175" s="334"/>
      <c r="AV175" s="334"/>
      <c r="AW175" s="334"/>
      <c r="AX175" s="334"/>
      <c r="AY175" s="334"/>
      <c r="AZ175" s="334"/>
      <c r="BA175" s="334"/>
      <c r="BB175" s="335"/>
      <c r="BC175" s="55"/>
      <c r="BD175" s="51"/>
    </row>
    <row r="176" spans="1:59" ht="13.5" customHeight="1">
      <c r="A176" s="55"/>
      <c r="B176" s="123"/>
      <c r="C176" s="51"/>
      <c r="D176" s="109"/>
      <c r="E176" s="110"/>
      <c r="F176" s="110"/>
      <c r="G176" s="110"/>
      <c r="H176" s="110"/>
      <c r="I176" s="110"/>
      <c r="J176" s="110"/>
      <c r="K176" s="110"/>
      <c r="L176" s="110"/>
      <c r="M176" s="128"/>
      <c r="N176" s="55"/>
      <c r="O176" s="55"/>
      <c r="P176" s="55"/>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86"/>
      <c r="BC176" s="55"/>
      <c r="BD176" s="51"/>
    </row>
    <row r="177" spans="1:56" ht="5.0999999999999996" customHeight="1">
      <c r="A177" s="55"/>
      <c r="B177" s="123"/>
      <c r="C177" s="51"/>
      <c r="D177" s="235"/>
      <c r="E177" s="191"/>
      <c r="F177" s="191"/>
      <c r="G177" s="191"/>
      <c r="H177" s="191"/>
      <c r="I177" s="191"/>
      <c r="J177" s="191"/>
      <c r="K177" s="191"/>
      <c r="L177" s="191"/>
      <c r="M177" s="167"/>
      <c r="N177" s="131"/>
      <c r="O177" s="131"/>
      <c r="P177" s="131"/>
      <c r="Q177" s="131"/>
      <c r="R177" s="131"/>
      <c r="S177" s="131"/>
      <c r="T177" s="131"/>
      <c r="U177" s="131"/>
      <c r="V177" s="131"/>
      <c r="W177" s="131"/>
      <c r="X177" s="131"/>
      <c r="Y177" s="131"/>
      <c r="Z177" s="131"/>
      <c r="AA177" s="131"/>
      <c r="AB177" s="131"/>
      <c r="AC177" s="131"/>
      <c r="AD177" s="131"/>
      <c r="AE177" s="131"/>
      <c r="AF177" s="131"/>
      <c r="AG177" s="131"/>
      <c r="AH177" s="131"/>
      <c r="AI177" s="131"/>
      <c r="AJ177" s="131"/>
      <c r="AK177" s="131"/>
      <c r="AL177" s="131"/>
      <c r="AM177" s="131"/>
      <c r="AN177" s="131"/>
      <c r="AO177" s="131"/>
      <c r="AP177" s="131"/>
      <c r="AQ177" s="131"/>
      <c r="AR177" s="131"/>
      <c r="AS177" s="131"/>
      <c r="AT177" s="131"/>
      <c r="AU177" s="131"/>
      <c r="AV177" s="131"/>
      <c r="AW177" s="131"/>
      <c r="AX177" s="131"/>
      <c r="AY177" s="131"/>
      <c r="AZ177" s="140"/>
      <c r="BA177" s="372" t="s">
        <v>987</v>
      </c>
      <c r="BB177" s="86"/>
      <c r="BC177" s="55"/>
      <c r="BD177" s="51"/>
    </row>
    <row r="178" spans="1:56" ht="98.25" customHeight="1">
      <c r="A178" s="55"/>
      <c r="B178" s="123"/>
      <c r="C178" s="51"/>
      <c r="D178" s="134"/>
      <c r="E178" s="330"/>
      <c r="F178" s="331"/>
      <c r="G178" s="331"/>
      <c r="H178" s="331"/>
      <c r="I178" s="331"/>
      <c r="J178" s="331"/>
      <c r="K178" s="331"/>
      <c r="L178" s="331"/>
      <c r="M178" s="331"/>
      <c r="N178" s="331"/>
      <c r="O178" s="331"/>
      <c r="P178" s="331"/>
      <c r="Q178" s="331"/>
      <c r="R178" s="331"/>
      <c r="S178" s="331"/>
      <c r="T178" s="331"/>
      <c r="U178" s="331"/>
      <c r="V178" s="331"/>
      <c r="W178" s="331"/>
      <c r="X178" s="331"/>
      <c r="Y178" s="331"/>
      <c r="Z178" s="331"/>
      <c r="AA178" s="331"/>
      <c r="AB178" s="331"/>
      <c r="AC178" s="331"/>
      <c r="AD178" s="331"/>
      <c r="AE178" s="331"/>
      <c r="AF178" s="331"/>
      <c r="AG178" s="331"/>
      <c r="AH178" s="331"/>
      <c r="AI178" s="331"/>
      <c r="AJ178" s="331"/>
      <c r="AK178" s="331"/>
      <c r="AL178" s="331"/>
      <c r="AM178" s="331"/>
      <c r="AN178" s="331"/>
      <c r="AO178" s="331"/>
      <c r="AP178" s="331"/>
      <c r="AQ178" s="331"/>
      <c r="AR178" s="331"/>
      <c r="AS178" s="331"/>
      <c r="AT178" s="331"/>
      <c r="AU178" s="331"/>
      <c r="AV178" s="331"/>
      <c r="AW178" s="331"/>
      <c r="AX178" s="331"/>
      <c r="AY178" s="332"/>
      <c r="AZ178" s="236"/>
      <c r="BA178" s="373"/>
      <c r="BB178" s="86"/>
      <c r="BC178" s="55"/>
      <c r="BD178" s="59"/>
    </row>
    <row r="179" spans="1:56" ht="5.0999999999999996" customHeight="1">
      <c r="A179" s="55"/>
      <c r="B179" s="123"/>
      <c r="C179" s="51"/>
      <c r="D179" s="159"/>
      <c r="E179" s="225"/>
      <c r="F179" s="225"/>
      <c r="G179" s="225"/>
      <c r="H179" s="225"/>
      <c r="I179" s="225"/>
      <c r="J179" s="225"/>
      <c r="K179" s="225"/>
      <c r="L179" s="225"/>
      <c r="M179" s="225"/>
      <c r="N179" s="225"/>
      <c r="O179" s="225"/>
      <c r="P179" s="225"/>
      <c r="Q179" s="225"/>
      <c r="R179" s="225"/>
      <c r="S179" s="225"/>
      <c r="T179" s="225"/>
      <c r="U179" s="225"/>
      <c r="V179" s="225"/>
      <c r="W179" s="225"/>
      <c r="X179" s="225"/>
      <c r="Y179" s="225"/>
      <c r="Z179" s="225"/>
      <c r="AA179" s="225"/>
      <c r="AB179" s="225"/>
      <c r="AC179" s="225"/>
      <c r="AD179" s="225"/>
      <c r="AE179" s="225"/>
      <c r="AF179" s="225"/>
      <c r="AG179" s="225"/>
      <c r="AH179" s="225"/>
      <c r="AI179" s="225"/>
      <c r="AJ179" s="225"/>
      <c r="AK179" s="225"/>
      <c r="AL179" s="225"/>
      <c r="AM179" s="225"/>
      <c r="AN179" s="225"/>
      <c r="AO179" s="225"/>
      <c r="AP179" s="225"/>
      <c r="AQ179" s="225"/>
      <c r="AR179" s="225"/>
      <c r="AS179" s="225"/>
      <c r="AT179" s="225"/>
      <c r="AU179" s="225"/>
      <c r="AV179" s="225"/>
      <c r="AW179" s="225"/>
      <c r="AX179" s="225"/>
      <c r="AY179" s="225"/>
      <c r="AZ179" s="226"/>
      <c r="BA179" s="374"/>
      <c r="BB179" s="86"/>
      <c r="BC179" s="55"/>
      <c r="BD179" s="59"/>
    </row>
    <row r="180" spans="1:56" ht="14.25" thickBot="1">
      <c r="A180" s="55"/>
      <c r="B180" s="124"/>
      <c r="C180" s="125"/>
      <c r="D180" s="126"/>
      <c r="E180" s="126"/>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93"/>
      <c r="AH180" s="93"/>
      <c r="AI180" s="93"/>
      <c r="AJ180" s="93"/>
      <c r="AK180" s="93"/>
      <c r="AL180" s="93"/>
      <c r="AM180" s="93"/>
      <c r="AN180" s="93"/>
      <c r="AO180" s="93"/>
      <c r="AP180" s="93"/>
      <c r="AQ180" s="93"/>
      <c r="AR180" s="93"/>
      <c r="AS180" s="93"/>
      <c r="AT180" s="93"/>
      <c r="AU180" s="93"/>
      <c r="AV180" s="93"/>
      <c r="AW180" s="93"/>
      <c r="AX180" s="93"/>
      <c r="AY180" s="93"/>
      <c r="AZ180" s="93"/>
      <c r="BA180" s="93"/>
      <c r="BB180" s="94"/>
      <c r="BC180" s="55"/>
      <c r="BD180" s="70"/>
    </row>
    <row r="181" spans="1:56" ht="13.5">
      <c r="A181" s="55"/>
      <c r="B181" s="55"/>
      <c r="C181" s="55"/>
      <c r="D181" s="55"/>
      <c r="E181" s="55"/>
      <c r="F181" s="55"/>
      <c r="G181" s="55"/>
      <c r="H181" s="55"/>
      <c r="I181" s="55"/>
      <c r="J181" s="55"/>
      <c r="K181" s="55"/>
      <c r="L181" s="55"/>
      <c r="M181" s="55"/>
      <c r="N181" s="55"/>
      <c r="O181" s="55"/>
      <c r="P181" s="55"/>
      <c r="Q181" s="55"/>
      <c r="R181" s="55"/>
      <c r="S181" s="55"/>
      <c r="T181" s="55"/>
      <c r="U181" s="55"/>
      <c r="V181" s="55"/>
      <c r="W181" s="55"/>
      <c r="X181" s="55"/>
      <c r="Y181" s="55"/>
      <c r="Z181" s="55"/>
      <c r="AA181" s="55"/>
      <c r="AB181" s="55"/>
      <c r="AC181" s="55"/>
      <c r="AD181" s="55"/>
      <c r="AE181" s="55"/>
      <c r="AF181" s="55"/>
      <c r="AG181" s="55"/>
      <c r="AH181" s="55"/>
      <c r="AI181" s="55"/>
      <c r="AJ181" s="55"/>
      <c r="AK181" s="55"/>
      <c r="AL181" s="55"/>
      <c r="AM181" s="55"/>
      <c r="AN181" s="55"/>
      <c r="AO181" s="55"/>
      <c r="AP181" s="55"/>
      <c r="AQ181" s="55"/>
      <c r="AR181" s="55"/>
      <c r="AS181" s="55"/>
      <c r="AT181" s="55"/>
      <c r="AU181" s="55"/>
      <c r="AV181" s="55"/>
      <c r="AW181" s="55"/>
      <c r="AX181" s="55"/>
      <c r="AY181" s="55"/>
      <c r="AZ181" s="55"/>
      <c r="BA181" s="55"/>
      <c r="BB181" s="55"/>
      <c r="BC181" s="55"/>
      <c r="BD181" s="70"/>
    </row>
  </sheetData>
  <sheetProtection algorithmName="SHA-512" hashValue="3bCfhViBbGzJdE2O5Boswx8VUSeqKHqcU4juFF7ZAeEyIBGBuJeCPm1GeaikA7AfeI18OD/jSnkhO+Ri4aAHHA==" saltValue="NmwgC+pMK/2ivIbCuSCjfQ==" spinCount="100000" sheet="1" objects="1" scenarios="1"/>
  <mergeCells count="327">
    <mergeCell ref="BA177:BA179"/>
    <mergeCell ref="BA79:BA83"/>
    <mergeCell ref="E140:J140"/>
    <mergeCell ref="BA6:BA8"/>
    <mergeCell ref="BA10:BA12"/>
    <mergeCell ref="AI6:AI8"/>
    <mergeCell ref="R10:R12"/>
    <mergeCell ref="AI10:AI12"/>
    <mergeCell ref="AH71:AH73"/>
    <mergeCell ref="AH75:AH77"/>
    <mergeCell ref="BA71:BA73"/>
    <mergeCell ref="BA75:BA77"/>
    <mergeCell ref="BA85:BA87"/>
    <mergeCell ref="BA89:BA91"/>
    <mergeCell ref="BA93:BA98"/>
    <mergeCell ref="BA100:BA104"/>
    <mergeCell ref="BA106:BA112"/>
    <mergeCell ref="BA114:BA122"/>
    <mergeCell ref="BA124:BA134"/>
    <mergeCell ref="BA139:BA143"/>
    <mergeCell ref="BA149:BA155"/>
    <mergeCell ref="BA157:BA165"/>
    <mergeCell ref="AD126:AI126"/>
    <mergeCell ref="M171:AY171"/>
    <mergeCell ref="E165:H165"/>
    <mergeCell ref="E164:H164"/>
    <mergeCell ref="I164:AJ164"/>
    <mergeCell ref="L125:P125"/>
    <mergeCell ref="V125:AA125"/>
    <mergeCell ref="E131:F131"/>
    <mergeCell ref="AD131:AE131"/>
    <mergeCell ref="E128:F128"/>
    <mergeCell ref="AD128:AE128"/>
    <mergeCell ref="AD129:AE129"/>
    <mergeCell ref="E130:F130"/>
    <mergeCell ref="AD130:AE130"/>
    <mergeCell ref="G131:I131"/>
    <mergeCell ref="J131:P131"/>
    <mergeCell ref="Q131:AB131"/>
    <mergeCell ref="E126:I126"/>
    <mergeCell ref="J126:N126"/>
    <mergeCell ref="D158:U158"/>
    <mergeCell ref="E154:AX154"/>
    <mergeCell ref="B137:BB137"/>
    <mergeCell ref="E142:AY142"/>
    <mergeCell ref="E129:F129"/>
    <mergeCell ref="Q127:AB127"/>
    <mergeCell ref="I162:AJ162"/>
    <mergeCell ref="BA170:BA172"/>
    <mergeCell ref="E163:H163"/>
    <mergeCell ref="E162:H162"/>
    <mergeCell ref="E132:F132"/>
    <mergeCell ref="BA26:BA33"/>
    <mergeCell ref="BA46:BA53"/>
    <mergeCell ref="BA36:BA43"/>
    <mergeCell ref="BA56:BA66"/>
    <mergeCell ref="J27:P27"/>
    <mergeCell ref="T27:Y27"/>
    <mergeCell ref="J37:P37"/>
    <mergeCell ref="T37:Y37"/>
    <mergeCell ref="J47:P47"/>
    <mergeCell ref="T47:Y47"/>
    <mergeCell ref="J57:P57"/>
    <mergeCell ref="T57:Y57"/>
    <mergeCell ref="Q27:S27"/>
    <mergeCell ref="Q37:S37"/>
    <mergeCell ref="Q47:S47"/>
    <mergeCell ref="Q57:S57"/>
    <mergeCell ref="AO53:AY53"/>
    <mergeCell ref="AO63:AY63"/>
    <mergeCell ref="AJ126:AM126"/>
    <mergeCell ref="AD127:AE127"/>
    <mergeCell ref="I160:AJ160"/>
    <mergeCell ref="G128:I128"/>
    <mergeCell ref="J128:P128"/>
    <mergeCell ref="AD132:AE132"/>
    <mergeCell ref="E153:V153"/>
    <mergeCell ref="AF128:AH128"/>
    <mergeCell ref="AI128:AO128"/>
    <mergeCell ref="AF129:AH129"/>
    <mergeCell ref="J132:P132"/>
    <mergeCell ref="Q132:AB132"/>
    <mergeCell ref="B146:BB146"/>
    <mergeCell ref="G132:I132"/>
    <mergeCell ref="AP132:AY132"/>
    <mergeCell ref="AF130:AH130"/>
    <mergeCell ref="AI130:AO130"/>
    <mergeCell ref="AF131:AH131"/>
    <mergeCell ref="AI131:AO131"/>
    <mergeCell ref="AF132:AH132"/>
    <mergeCell ref="AI132:AO132"/>
    <mergeCell ref="G130:I130"/>
    <mergeCell ref="E150:Q150"/>
    <mergeCell ref="E120:G120"/>
    <mergeCell ref="AP130:AY130"/>
    <mergeCell ref="AP131:AY131"/>
    <mergeCell ref="AI129:AO129"/>
    <mergeCell ref="AP128:AY128"/>
    <mergeCell ref="AP129:AY129"/>
    <mergeCell ref="J127:P127"/>
    <mergeCell ref="G127:I127"/>
    <mergeCell ref="Q128:AB128"/>
    <mergeCell ref="G129:I129"/>
    <mergeCell ref="J129:P129"/>
    <mergeCell ref="Q129:AB129"/>
    <mergeCell ref="Q125:U125"/>
    <mergeCell ref="AB125:AE125"/>
    <mergeCell ref="E125:J125"/>
    <mergeCell ref="E127:F127"/>
    <mergeCell ref="AF127:AH127"/>
    <mergeCell ref="AI127:AO127"/>
    <mergeCell ref="AP127:AY127"/>
    <mergeCell ref="J130:P130"/>
    <mergeCell ref="Q130:AB130"/>
    <mergeCell ref="I121:AA121"/>
    <mergeCell ref="AG121:AY121"/>
    <mergeCell ref="BD115:BD120"/>
    <mergeCell ref="I117:AA117"/>
    <mergeCell ref="AG117:AY117"/>
    <mergeCell ref="I120:AA120"/>
    <mergeCell ref="I109:AA109"/>
    <mergeCell ref="AC109:AF109"/>
    <mergeCell ref="AG109:AY109"/>
    <mergeCell ref="I111:AA111"/>
    <mergeCell ref="AC111:AF111"/>
    <mergeCell ref="AG111:AY111"/>
    <mergeCell ref="AG120:AY120"/>
    <mergeCell ref="P115:W115"/>
    <mergeCell ref="I118:AA118"/>
    <mergeCell ref="AA115:AD115"/>
    <mergeCell ref="AG118:AY118"/>
    <mergeCell ref="AC117:AE117"/>
    <mergeCell ref="AC120:AE120"/>
    <mergeCell ref="E57:H57"/>
    <mergeCell ref="Z57:AC57"/>
    <mergeCell ref="AE57:AY57"/>
    <mergeCell ref="E58:H58"/>
    <mergeCell ref="E52:H52"/>
    <mergeCell ref="E53:H53"/>
    <mergeCell ref="J53:O53"/>
    <mergeCell ref="Q53:S53"/>
    <mergeCell ref="U53:AH53"/>
    <mergeCell ref="AJ53:AM53"/>
    <mergeCell ref="E55:H55"/>
    <mergeCell ref="Q55:S55"/>
    <mergeCell ref="AJ55:AM55"/>
    <mergeCell ref="J55:O55"/>
    <mergeCell ref="U55:AH55"/>
    <mergeCell ref="AO55:AY55"/>
    <mergeCell ref="AO41:AY41"/>
    <mergeCell ref="E51:H51"/>
    <mergeCell ref="J51:AA51"/>
    <mergeCell ref="AC51:AD51"/>
    <mergeCell ref="AF51:AI51"/>
    <mergeCell ref="AK51:AM51"/>
    <mergeCell ref="AO51:AY51"/>
    <mergeCell ref="AO43:AY43"/>
    <mergeCell ref="E47:H47"/>
    <mergeCell ref="Z47:AC47"/>
    <mergeCell ref="AE47:AY47"/>
    <mergeCell ref="E48:H48"/>
    <mergeCell ref="E49:H49"/>
    <mergeCell ref="J49:AY49"/>
    <mergeCell ref="E50:H50"/>
    <mergeCell ref="E45:H45"/>
    <mergeCell ref="Q45:S45"/>
    <mergeCell ref="AJ45:AM45"/>
    <mergeCell ref="E43:H43"/>
    <mergeCell ref="J43:O43"/>
    <mergeCell ref="Q43:S43"/>
    <mergeCell ref="U43:AH43"/>
    <mergeCell ref="AJ43:AM43"/>
    <mergeCell ref="AJ33:AM33"/>
    <mergeCell ref="AO33:AY33"/>
    <mergeCell ref="E31:H31"/>
    <mergeCell ref="J31:AA31"/>
    <mergeCell ref="AC31:AD31"/>
    <mergeCell ref="AF31:AI31"/>
    <mergeCell ref="AK31:AM31"/>
    <mergeCell ref="AO31:AY31"/>
    <mergeCell ref="E42:H42"/>
    <mergeCell ref="E35:H35"/>
    <mergeCell ref="Q35:S35"/>
    <mergeCell ref="AJ35:AM35"/>
    <mergeCell ref="E37:H37"/>
    <mergeCell ref="Z37:AC37"/>
    <mergeCell ref="AE37:AY37"/>
    <mergeCell ref="E38:H38"/>
    <mergeCell ref="E41:H41"/>
    <mergeCell ref="J41:AA41"/>
    <mergeCell ref="AC41:AD41"/>
    <mergeCell ref="AF41:AI41"/>
    <mergeCell ref="AK41:AM41"/>
    <mergeCell ref="E39:H39"/>
    <mergeCell ref="J39:AY39"/>
    <mergeCell ref="E40:H40"/>
    <mergeCell ref="AO21:AY21"/>
    <mergeCell ref="E22:H22"/>
    <mergeCell ref="E23:H23"/>
    <mergeCell ref="J23:O23"/>
    <mergeCell ref="Q23:S23"/>
    <mergeCell ref="U23:AH23"/>
    <mergeCell ref="E27:H27"/>
    <mergeCell ref="Z27:AC27"/>
    <mergeCell ref="AE27:AY27"/>
    <mergeCell ref="J25:O25"/>
    <mergeCell ref="Q25:S25"/>
    <mergeCell ref="U25:AH25"/>
    <mergeCell ref="AJ25:AM25"/>
    <mergeCell ref="AO25:AY25"/>
    <mergeCell ref="E25:H25"/>
    <mergeCell ref="E15:K15"/>
    <mergeCell ref="BA15:BA23"/>
    <mergeCell ref="E17:H17"/>
    <mergeCell ref="Z17:AC17"/>
    <mergeCell ref="AE17:AY17"/>
    <mergeCell ref="M11:P11"/>
    <mergeCell ref="U11:AC11"/>
    <mergeCell ref="AD11:AG11"/>
    <mergeCell ref="AL11:AS11"/>
    <mergeCell ref="AT11:AY11"/>
    <mergeCell ref="AJ23:AM23"/>
    <mergeCell ref="AO23:AY23"/>
    <mergeCell ref="J17:P17"/>
    <mergeCell ref="T17:Y17"/>
    <mergeCell ref="Q17:S17"/>
    <mergeCell ref="E18:H18"/>
    <mergeCell ref="E19:H19"/>
    <mergeCell ref="J19:AY19"/>
    <mergeCell ref="E20:H20"/>
    <mergeCell ref="E21:H21"/>
    <mergeCell ref="J21:AA21"/>
    <mergeCell ref="AC21:AD21"/>
    <mergeCell ref="AF21:AI21"/>
    <mergeCell ref="AK21:AM21"/>
    <mergeCell ref="B1:BB1"/>
    <mergeCell ref="B2:AH2"/>
    <mergeCell ref="B4:BB4"/>
    <mergeCell ref="E7:L7"/>
    <mergeCell ref="M7:AG7"/>
    <mergeCell ref="AL7:AS7"/>
    <mergeCell ref="AT7:AY7"/>
    <mergeCell ref="D9:J9"/>
    <mergeCell ref="E11:L11"/>
    <mergeCell ref="B69:BB69"/>
    <mergeCell ref="E63:H63"/>
    <mergeCell ref="AM76:AS76"/>
    <mergeCell ref="AJ63:AM63"/>
    <mergeCell ref="E94:G94"/>
    <mergeCell ref="AJ94:AN94"/>
    <mergeCell ref="AU76:AY76"/>
    <mergeCell ref="L76:AF76"/>
    <mergeCell ref="U63:AH63"/>
    <mergeCell ref="AK86:AQ86"/>
    <mergeCell ref="E65:H65"/>
    <mergeCell ref="Q65:S65"/>
    <mergeCell ref="AJ65:AM65"/>
    <mergeCell ref="J65:O65"/>
    <mergeCell ref="U65:AH65"/>
    <mergeCell ref="AO65:AY65"/>
    <mergeCell ref="E117:G117"/>
    <mergeCell ref="J63:O63"/>
    <mergeCell ref="Q63:S63"/>
    <mergeCell ref="AJ97:AN97"/>
    <mergeCell ref="AR86:AY86"/>
    <mergeCell ref="E178:AY178"/>
    <mergeCell ref="B175:BB175"/>
    <mergeCell ref="E171:K171"/>
    <mergeCell ref="B168:BB168"/>
    <mergeCell ref="T133:AJ133"/>
    <mergeCell ref="F133:S133"/>
    <mergeCell ref="E115:N115"/>
    <mergeCell ref="K90:O90"/>
    <mergeCell ref="P90:S90"/>
    <mergeCell ref="T90:W90"/>
    <mergeCell ref="X90:AA90"/>
    <mergeCell ref="E101:K101"/>
    <mergeCell ref="H103:T103"/>
    <mergeCell ref="E160:H160"/>
    <mergeCell ref="AD95:AH95"/>
    <mergeCell ref="AJ95:AN95"/>
    <mergeCell ref="AP95:AT95"/>
    <mergeCell ref="E96:F96"/>
    <mergeCell ref="H96:V96"/>
    <mergeCell ref="AD96:AH96"/>
    <mergeCell ref="E111:H111"/>
    <mergeCell ref="E109:H109"/>
    <mergeCell ref="E107:Q107"/>
    <mergeCell ref="E90:J90"/>
    <mergeCell ref="E82:AY82"/>
    <mergeCell ref="E80:I80"/>
    <mergeCell ref="E76:K76"/>
    <mergeCell ref="E72:K72"/>
    <mergeCell ref="O86:T86"/>
    <mergeCell ref="U86:X86"/>
    <mergeCell ref="Z86:AE86"/>
    <mergeCell ref="AF86:AI86"/>
    <mergeCell ref="AJ96:AN96"/>
    <mergeCell ref="AP96:AT96"/>
    <mergeCell ref="AM72:AT72"/>
    <mergeCell ref="AU72:AY72"/>
    <mergeCell ref="L72:AF72"/>
    <mergeCell ref="AU94:AY94"/>
    <mergeCell ref="E62:H62"/>
    <mergeCell ref="E61:H61"/>
    <mergeCell ref="E60:H60"/>
    <mergeCell ref="E59:H59"/>
    <mergeCell ref="AF61:AI61"/>
    <mergeCell ref="J59:AY59"/>
    <mergeCell ref="J61:AA61"/>
    <mergeCell ref="AO61:AY61"/>
    <mergeCell ref="E28:H28"/>
    <mergeCell ref="E30:H30"/>
    <mergeCell ref="E29:H29"/>
    <mergeCell ref="J29:AY29"/>
    <mergeCell ref="E32:H32"/>
    <mergeCell ref="E33:H33"/>
    <mergeCell ref="J33:O33"/>
    <mergeCell ref="Q33:S33"/>
    <mergeCell ref="U33:AH33"/>
    <mergeCell ref="AK61:AM61"/>
    <mergeCell ref="J35:O35"/>
    <mergeCell ref="U35:AH35"/>
    <mergeCell ref="AO35:AY35"/>
    <mergeCell ref="J45:O45"/>
    <mergeCell ref="U45:AH45"/>
    <mergeCell ref="AO45:AY45"/>
  </mergeCells>
  <conditionalFormatting sqref="O86">
    <cfRule type="expression" dxfId="12" priority="40" stopIfTrue="1">
      <formula>NA()</formula>
    </cfRule>
  </conditionalFormatting>
  <conditionalFormatting sqref="Z86">
    <cfRule type="expression" dxfId="11" priority="41" stopIfTrue="1">
      <formula>NA()</formula>
    </cfRule>
  </conditionalFormatting>
  <conditionalFormatting sqref="AC96">
    <cfRule type="cellIs" dxfId="10" priority="31" operator="equal">
      <formula>FALSE</formula>
    </cfRule>
    <cfRule type="cellIs" dxfId="9" priority="32" operator="equal">
      <formula>TRUE</formula>
    </cfRule>
  </conditionalFormatting>
  <conditionalFormatting sqref="AI94:AI95">
    <cfRule type="cellIs" dxfId="8" priority="7" operator="equal">
      <formula>FALSE</formula>
    </cfRule>
    <cfRule type="cellIs" dxfId="7" priority="8" operator="equal">
      <formula>TRUE</formula>
    </cfRule>
  </conditionalFormatting>
  <conditionalFormatting sqref="AI97">
    <cfRule type="cellIs" dxfId="6" priority="5" operator="equal">
      <formula>FALSE</formula>
    </cfRule>
    <cfRule type="cellIs" dxfId="5" priority="6" operator="equal">
      <formula>TRUE</formula>
    </cfRule>
  </conditionalFormatting>
  <conditionalFormatting sqref="AK86">
    <cfRule type="expression" dxfId="4" priority="42" stopIfTrue="1">
      <formula>NA()</formula>
    </cfRule>
  </conditionalFormatting>
  <conditionalFormatting sqref="AO95:AO96">
    <cfRule type="cellIs" dxfId="3" priority="1" operator="equal">
      <formula>FALSE</formula>
    </cfRule>
    <cfRule type="cellIs" dxfId="2" priority="2" operator="equal">
      <formula>TRUE</formula>
    </cfRule>
  </conditionalFormatting>
  <conditionalFormatting sqref="AW95 AV96 AX96 AW97">
    <cfRule type="cellIs" dxfId="1" priority="37" operator="equal">
      <formula>"OK"</formula>
    </cfRule>
    <cfRule type="cellIs" dxfId="0" priority="38" operator="equal">
      <formula>"KO"</formula>
    </cfRule>
  </conditionalFormatting>
  <dataValidations count="12">
    <dataValidation type="list" allowBlank="1" showInputMessage="1" showErrorMessage="1" sqref="M11:P11" xr:uid="{00000000-0002-0000-0100-000000000000}">
      <formula1>MD_LanguageCode</formula1>
    </dataValidation>
    <dataValidation type="list" allowBlank="1" showInputMessage="1" showErrorMessage="1" sqref="AT11:AY11" xr:uid="{00000000-0002-0000-0100-000001000000}">
      <formula1>list_MD_scopeCode</formula1>
    </dataValidation>
    <dataValidation type="list" allowBlank="1" showInputMessage="1" showErrorMessage="1" sqref="AO23:AY23 AO53:AY53 AO43:AY43 AO33:AY34 AO63:AY63" xr:uid="{00000000-0002-0000-0100-000002000000}">
      <formula1>CI_RoleCode</formula1>
    </dataValidation>
    <dataValidation type="list" allowBlank="1" showInputMessage="1" showErrorMessage="1" sqref="AU72:AY72" xr:uid="{00000000-0002-0000-0100-000003000000}">
      <formula1>MD_SpatialRepresentationTypeCode</formula1>
    </dataValidation>
    <dataValidation type="list" allowBlank="1" showInputMessage="1" showErrorMessage="1" sqref="AR86:AY86" xr:uid="{00000000-0002-0000-0100-000004000000}">
      <formula1>MD_MaintenanceFrequencyCode</formula1>
    </dataValidation>
    <dataValidation type="list" allowBlank="1" showInputMessage="1" sqref="H103:T103" xr:uid="{00000000-0002-0000-0100-000005000000}">
      <formula1>MD_Data_ReferenceSystem2</formula1>
    </dataValidation>
    <dataValidation type="list" allowBlank="1" showInputMessage="1" showErrorMessage="1" sqref="AD11:AG11" xr:uid="{00000000-0002-0000-0100-000006000000}">
      <formula1>MD_status</formula1>
    </dataValidation>
    <dataValidation type="list" allowBlank="1" showInputMessage="1" showErrorMessage="1" sqref="AU76:AY76" xr:uid="{00000000-0002-0000-0100-000007000000}">
      <formula1>MD_Data_ResourceFormat</formula1>
    </dataValidation>
    <dataValidation type="list" allowBlank="1" showInputMessage="1" showErrorMessage="1" sqref="I109:AA109 I111:AA111 AG109:AY109 AG111:AY111" xr:uid="{7FEB6291-635E-7346-B7E0-EC338E2A8C43}">
      <formula1>MD_TopicCategoryCode</formula1>
    </dataValidation>
    <dataValidation type="list" allowBlank="1" showInputMessage="1" showErrorMessage="1" sqref="I120:AA120 AG117:AY117 I117:AA117 AG120:AY120" xr:uid="{BA481009-22B6-234F-ABA6-7AB06468A5F8}">
      <formula1>MD_TopicCategoryInspireCode</formula1>
    </dataValidation>
    <dataValidation type="list" allowBlank="1" showInputMessage="1" sqref="E154:AX154" xr:uid="{17537EEC-D960-614C-8E05-0E7A48FDE92C}">
      <formula1>Lst_useCondition</formula1>
    </dataValidation>
    <dataValidation allowBlank="1" showInputMessage="1" showErrorMessage="1" prompt="Attention, aucun contrôle n'est réalisé pour les dates anterieures à 1900._x000a__x000a_Format: YYYY-MM-DD" sqref="X90:AA90" xr:uid="{A711D091-8EE0-474D-AB68-219BE50E1DF8}"/>
  </dataValidations>
  <hyperlinks>
    <hyperlink ref="P115" r:id="rId1" xr:uid="{A2D16C91-D83B-574C-9D9F-5F0E460E95F0}"/>
    <hyperlink ref="AA115" location="'Inspire_Themes dedicated'!A1" display="Inspire_Themes" xr:uid="{B4603A3E-0734-0447-BF38-A16DFDA284D6}"/>
    <hyperlink ref="AA115:AD115" location="Inspire_Themes!A1" display="Inspire_Themes" xr:uid="{5E30BA86-B990-4247-850B-46ACC50CAF06}"/>
    <hyperlink ref="AO25" r:id="rId2" xr:uid="{AA120D5F-11FB-5946-95BD-03AC23C3EB8C}"/>
    <hyperlink ref="Q125" location="'GEMET keywords dedicated'!A1" display="'GEMET keywords" xr:uid="{6F158F8F-54D0-2A4D-92DC-C3C755FC20ED}"/>
    <hyperlink ref="Q125:U125" location="'GEMET keywords'!A1" display="GEMET keywords" xr:uid="{FE98D0DE-CBFA-C84F-AB2E-562BFE426AC7}"/>
    <hyperlink ref="AB125" location="'Other thesaurus'!A1" display="'Other thesaurus" xr:uid="{BCA7402D-4B2F-9442-B9D7-1B5596F7200C}"/>
    <hyperlink ref="Q131" r:id="rId3" xr:uid="{301ACC6A-E8FB-7D48-B8FE-B04F2663AAB8}"/>
    <hyperlink ref="Q130" r:id="rId4" xr:uid="{DF2AE6E7-61EC-9B4B-B4FC-F3CE90813580}"/>
    <hyperlink ref="Q129" r:id="rId5" xr:uid="{2A71A561-203B-2E44-983B-B95440E9D281}"/>
    <hyperlink ref="Q128" r:id="rId6" xr:uid="{34767E59-8DDD-9847-841C-66587ED7A2CD}"/>
    <hyperlink ref="U23" r:id="rId7" display="Herve.MICHEL@unice.fr" xr:uid="{F67319BC-8693-A04A-99C4-B34FA230ED06}"/>
    <hyperlink ref="I118" r:id="rId8" xr:uid="{419F4D18-B5BA-4644-8AE3-871EA37CEBD8}"/>
  </hyperlinks>
  <pageMargins left="0.2361111111111111" right="0.2361111111111111" top="0.59097222222222223" bottom="0.59097222222222223" header="0.31527777777777777" footer="0.31527777777777777"/>
  <pageSetup paperSize="9" scale="56" firstPageNumber="0" fitToHeight="0" orientation="portrait" horizontalDpi="300" verticalDpi="300" r:id="rId9"/>
  <headerFooter alignWithMargins="0">
    <oddHeader>&amp;L      Modèle LIVE - Version 1.03 - 20121222</oddHeader>
    <oddFooter>&amp;CPage &amp;P de &amp;N</oddFooter>
  </headerFooter>
  <rowBreaks count="2" manualBreakCount="2">
    <brk id="68" max="16383" man="1"/>
    <brk id="136" max="16383" man="1"/>
  </rowBreaks>
  <colBreaks count="1" manualBreakCount="1">
    <brk id="55" max="1048575" man="1"/>
  </colBreaks>
  <drawing r:id="rId10"/>
  <legacyDrawing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5"/>
  <dimension ref="A1"/>
  <sheetViews>
    <sheetView showGridLines="0" view="pageBreakPreview" zoomScale="95" zoomScaleSheetLayoutView="95" workbookViewId="0"/>
  </sheetViews>
  <sheetFormatPr baseColWidth="10" defaultRowHeight="12.75"/>
  <sheetData/>
  <sheetProtection selectLockedCells="1" selectUnlockedCells="1"/>
  <pageMargins left="0.7" right="0.7" top="0.75" bottom="0.75" header="0.51180555555555551" footer="0.51180555555555551"/>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48C52-725C-0845-867A-313B3A79B8DF}">
  <sheetPr>
    <tabColor theme="6"/>
  </sheetPr>
  <dimension ref="A1:K52"/>
  <sheetViews>
    <sheetView topLeftCell="A13" workbookViewId="0">
      <selection activeCell="B52" sqref="B52"/>
    </sheetView>
  </sheetViews>
  <sheetFormatPr baseColWidth="10" defaultColWidth="10.85546875" defaultRowHeight="15"/>
  <cols>
    <col min="1" max="1" width="46" style="254" customWidth="1"/>
    <col min="2" max="2" width="30.42578125" style="254" bestFit="1" customWidth="1"/>
    <col min="3" max="16384" width="10.85546875" style="254"/>
  </cols>
  <sheetData>
    <row r="1" spans="1:7" ht="21">
      <c r="A1" s="257" t="s">
        <v>909</v>
      </c>
      <c r="B1" s="258" t="s">
        <v>905</v>
      </c>
      <c r="G1" s="258"/>
    </row>
    <row r="2" spans="1:7">
      <c r="B2" s="258"/>
      <c r="G2" s="258"/>
    </row>
    <row r="3" spans="1:7" ht="18.75">
      <c r="A3" s="259" t="s">
        <v>910</v>
      </c>
      <c r="B3" s="258"/>
      <c r="G3" s="258"/>
    </row>
    <row r="4" spans="1:7">
      <c r="B4" s="258"/>
      <c r="G4" s="258"/>
    </row>
    <row r="5" spans="1:7">
      <c r="B5" s="258"/>
      <c r="G5" s="258"/>
    </row>
    <row r="6" spans="1:7">
      <c r="B6" s="258"/>
      <c r="G6" s="258"/>
    </row>
    <row r="7" spans="1:7">
      <c r="B7" s="258"/>
      <c r="G7" s="258"/>
    </row>
    <row r="8" spans="1:7">
      <c r="B8" s="258"/>
      <c r="G8" s="258"/>
    </row>
    <row r="9" spans="1:7">
      <c r="B9" s="258"/>
      <c r="G9" s="258"/>
    </row>
    <row r="10" spans="1:7">
      <c r="B10" s="258"/>
      <c r="G10" s="258"/>
    </row>
    <row r="11" spans="1:7">
      <c r="B11" s="258"/>
      <c r="G11" s="258"/>
    </row>
    <row r="12" spans="1:7">
      <c r="B12" s="258"/>
      <c r="G12" s="258"/>
    </row>
    <row r="13" spans="1:7">
      <c r="B13" s="258"/>
      <c r="G13" s="258"/>
    </row>
    <row r="14" spans="1:7">
      <c r="B14" s="258"/>
      <c r="G14" s="258"/>
    </row>
    <row r="15" spans="1:7">
      <c r="B15" s="258"/>
      <c r="G15" s="258"/>
    </row>
    <row r="16" spans="1:7">
      <c r="B16" s="258"/>
      <c r="G16" s="258"/>
    </row>
    <row r="17" spans="2:7">
      <c r="B17" s="258"/>
      <c r="G17" s="258"/>
    </row>
    <row r="18" spans="2:7">
      <c r="B18" s="258"/>
      <c r="G18" s="258"/>
    </row>
    <row r="19" spans="2:7">
      <c r="B19" s="258"/>
      <c r="G19" s="258"/>
    </row>
    <row r="20" spans="2:7">
      <c r="B20" s="258"/>
      <c r="G20" s="258"/>
    </row>
    <row r="21" spans="2:7">
      <c r="B21" s="258"/>
      <c r="G21" s="258"/>
    </row>
    <row r="22" spans="2:7">
      <c r="B22" s="258"/>
      <c r="G22" s="258"/>
    </row>
    <row r="23" spans="2:7">
      <c r="B23" s="258"/>
      <c r="G23" s="258"/>
    </row>
    <row r="24" spans="2:7">
      <c r="B24" s="258"/>
      <c r="G24" s="258"/>
    </row>
    <row r="25" spans="2:7">
      <c r="B25" s="258"/>
      <c r="G25" s="258"/>
    </row>
    <row r="26" spans="2:7">
      <c r="B26" s="258"/>
      <c r="G26" s="258"/>
    </row>
    <row r="27" spans="2:7">
      <c r="B27" s="258"/>
      <c r="G27" s="258"/>
    </row>
    <row r="28" spans="2:7">
      <c r="B28" s="258"/>
      <c r="G28" s="258"/>
    </row>
    <row r="29" spans="2:7">
      <c r="B29" s="258"/>
      <c r="G29" s="258"/>
    </row>
    <row r="30" spans="2:7">
      <c r="B30" s="258"/>
      <c r="G30" s="258"/>
    </row>
    <row r="31" spans="2:7">
      <c r="B31" s="258"/>
      <c r="G31" s="258"/>
    </row>
    <row r="32" spans="2:7">
      <c r="B32" s="258"/>
      <c r="G32" s="258"/>
    </row>
    <row r="33" spans="1:11">
      <c r="B33" s="258"/>
      <c r="G33" s="258"/>
    </row>
    <row r="34" spans="1:11">
      <c r="B34" s="258"/>
      <c r="G34" s="258"/>
    </row>
    <row r="35" spans="1:11">
      <c r="B35" s="258"/>
      <c r="G35" s="258"/>
    </row>
    <row r="36" spans="1:11">
      <c r="B36" s="258"/>
      <c r="G36" s="258"/>
    </row>
    <row r="37" spans="1:11">
      <c r="B37" s="258"/>
      <c r="G37" s="258"/>
    </row>
    <row r="38" spans="1:11">
      <c r="B38" s="258"/>
      <c r="G38" s="258"/>
    </row>
    <row r="39" spans="1:11" ht="21">
      <c r="A39" s="257" t="s">
        <v>911</v>
      </c>
      <c r="B39" s="258"/>
      <c r="G39" s="258"/>
    </row>
    <row r="40" spans="1:11" ht="21">
      <c r="A40" s="257" t="s">
        <v>912</v>
      </c>
      <c r="B40" s="258"/>
      <c r="G40" s="258"/>
    </row>
    <row r="41" spans="1:11" ht="15.75" thickBot="1"/>
    <row r="42" spans="1:11" ht="20.25">
      <c r="A42" s="260" t="s">
        <v>913</v>
      </c>
      <c r="B42" s="261" t="s">
        <v>914</v>
      </c>
      <c r="D42" s="474" t="s">
        <v>1015</v>
      </c>
      <c r="E42" s="475"/>
      <c r="F42" s="475"/>
      <c r="G42" s="475"/>
      <c r="H42" s="475"/>
      <c r="I42" s="475"/>
      <c r="J42" s="475"/>
      <c r="K42" s="476"/>
    </row>
    <row r="43" spans="1:11">
      <c r="A43" s="273" t="s">
        <v>906</v>
      </c>
      <c r="B43" s="274" t="s">
        <v>915</v>
      </c>
      <c r="D43" s="472" t="str">
        <f>IF(A43&lt;&gt;"",B43&amp;"---"&amp;A43,"")</f>
        <v>ressources minérales---http://inspire.ec.europa.eu/theme/mr</v>
      </c>
      <c r="E43" s="473"/>
      <c r="F43" s="473"/>
      <c r="G43" s="473"/>
      <c r="H43" s="473"/>
      <c r="I43" s="473"/>
      <c r="J43" s="473"/>
      <c r="K43" s="473"/>
    </row>
    <row r="44" spans="1:11">
      <c r="A44" s="273" t="s">
        <v>907</v>
      </c>
      <c r="B44" s="274" t="s">
        <v>916</v>
      </c>
      <c r="D44" s="472" t="str">
        <f t="shared" ref="D44:D45" si="0">IF(A44&lt;&gt;"",B44&amp;"---"&amp;A44,"")</f>
        <v>lieux de production et sites industriels---http://inspire.ec.europa.eu/theme/pf</v>
      </c>
      <c r="E44" s="473"/>
      <c r="F44" s="473"/>
      <c r="G44" s="473"/>
      <c r="H44" s="473"/>
      <c r="I44" s="473"/>
      <c r="J44" s="473"/>
      <c r="K44" s="473"/>
    </row>
    <row r="45" spans="1:11">
      <c r="A45" s="273" t="s">
        <v>908</v>
      </c>
      <c r="B45" s="274" t="s">
        <v>917</v>
      </c>
      <c r="D45" s="472" t="str">
        <f t="shared" si="0"/>
        <v>installations de suivi environnemental---http://inspire.ec.europa.eu/theme/ef</v>
      </c>
      <c r="E45" s="473"/>
      <c r="F45" s="473"/>
      <c r="G45" s="473"/>
      <c r="H45" s="473"/>
      <c r="I45" s="473"/>
      <c r="J45" s="473"/>
      <c r="K45" s="473"/>
    </row>
    <row r="46" spans="1:11">
      <c r="A46" s="273"/>
      <c r="B46" s="274"/>
      <c r="D46" s="472" t="str">
        <f t="shared" ref="D46:D52" si="1">IF(A46&lt;&gt;"",B46&amp;"---"&amp;A46,"")</f>
        <v/>
      </c>
      <c r="E46" s="473"/>
      <c r="F46" s="473"/>
      <c r="G46" s="473"/>
      <c r="H46" s="473"/>
      <c r="I46" s="473"/>
      <c r="J46" s="473"/>
      <c r="K46" s="473"/>
    </row>
    <row r="47" spans="1:11">
      <c r="A47" s="273"/>
      <c r="B47" s="274"/>
      <c r="D47" s="472" t="str">
        <f t="shared" si="1"/>
        <v/>
      </c>
      <c r="E47" s="473"/>
      <c r="F47" s="473"/>
      <c r="G47" s="473"/>
      <c r="H47" s="473"/>
      <c r="I47" s="473"/>
      <c r="J47" s="473"/>
      <c r="K47" s="473"/>
    </row>
    <row r="48" spans="1:11">
      <c r="A48" s="273"/>
      <c r="B48" s="274"/>
      <c r="D48" s="472" t="str">
        <f t="shared" si="1"/>
        <v/>
      </c>
      <c r="E48" s="473"/>
      <c r="F48" s="473"/>
      <c r="G48" s="473"/>
      <c r="H48" s="473"/>
      <c r="I48" s="473"/>
      <c r="J48" s="473"/>
      <c r="K48" s="473"/>
    </row>
    <row r="49" spans="1:11">
      <c r="A49" s="273"/>
      <c r="B49" s="274"/>
      <c r="D49" s="472" t="str">
        <f t="shared" si="1"/>
        <v/>
      </c>
      <c r="E49" s="473"/>
      <c r="F49" s="473"/>
      <c r="G49" s="473"/>
      <c r="H49" s="473"/>
      <c r="I49" s="473"/>
      <c r="J49" s="473"/>
      <c r="K49" s="473"/>
    </row>
    <row r="50" spans="1:11">
      <c r="A50" s="273"/>
      <c r="B50" s="274"/>
      <c r="D50" s="472" t="str">
        <f t="shared" si="1"/>
        <v/>
      </c>
      <c r="E50" s="473"/>
      <c r="F50" s="473"/>
      <c r="G50" s="473"/>
      <c r="H50" s="473"/>
      <c r="I50" s="473"/>
      <c r="J50" s="473"/>
      <c r="K50" s="473"/>
    </row>
    <row r="51" spans="1:11">
      <c r="A51" s="273"/>
      <c r="B51" s="274"/>
      <c r="D51" s="472" t="str">
        <f t="shared" si="1"/>
        <v/>
      </c>
      <c r="E51" s="473"/>
      <c r="F51" s="473"/>
      <c r="G51" s="473"/>
      <c r="H51" s="473"/>
      <c r="I51" s="473"/>
      <c r="J51" s="473"/>
      <c r="K51" s="473"/>
    </row>
    <row r="52" spans="1:11">
      <c r="A52" s="273"/>
      <c r="B52" s="274"/>
      <c r="D52" s="472" t="str">
        <f t="shared" si="1"/>
        <v/>
      </c>
      <c r="E52" s="473"/>
      <c r="F52" s="473"/>
      <c r="G52" s="473"/>
      <c r="H52" s="473"/>
      <c r="I52" s="473"/>
      <c r="J52" s="473"/>
      <c r="K52" s="473"/>
    </row>
  </sheetData>
  <sheetProtection algorithmName="SHA-512" hashValue="9yWmttm8o8jd9vYWGqdmCnS8s8JBI/uFEp0fMEs03fI8/IEEV9OzIcewzRs3kpnkvTu7tVYFXcU8ki3Qsctqhg==" saltValue="cxN2moCS0PDYqvAfsPaXmg==" spinCount="100000" sheet="1" objects="1" scenarios="1"/>
  <mergeCells count="11">
    <mergeCell ref="D47:K47"/>
    <mergeCell ref="D42:K42"/>
    <mergeCell ref="D43:K43"/>
    <mergeCell ref="D44:K44"/>
    <mergeCell ref="D45:K45"/>
    <mergeCell ref="D46:K46"/>
    <mergeCell ref="D48:K48"/>
    <mergeCell ref="D49:K49"/>
    <mergeCell ref="D50:K50"/>
    <mergeCell ref="D51:K51"/>
    <mergeCell ref="D52:K52"/>
  </mergeCells>
  <hyperlinks>
    <hyperlink ref="B1" r:id="rId1" xr:uid="{09DC6D34-333E-1D46-906E-C665691BB41E}"/>
    <hyperlink ref="A43" r:id="rId2" xr:uid="{5556FE9C-CEF7-7F4A-9D45-E06747617B15}"/>
    <hyperlink ref="A44" r:id="rId3" xr:uid="{4DE1ED08-3C8B-3C4B-9456-E51439B5E918}"/>
    <hyperlink ref="A45" r:id="rId4" xr:uid="{5AD6F891-BD99-3246-9AC5-F51A2CE85750}"/>
  </hyperlinks>
  <pageMargins left="0.7" right="0.7" top="0.75" bottom="0.75" header="0.3" footer="0.3"/>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B329D-3AA8-A847-A72B-96423B552F99}">
  <sheetPr>
    <tabColor theme="6"/>
  </sheetPr>
  <dimension ref="A2:K64"/>
  <sheetViews>
    <sheetView workbookViewId="0">
      <selection activeCell="D58" sqref="D58:K58"/>
    </sheetView>
  </sheetViews>
  <sheetFormatPr baseColWidth="10" defaultColWidth="10.85546875" defaultRowHeight="15"/>
  <cols>
    <col min="1" max="1" width="55.140625" style="254" customWidth="1"/>
    <col min="2" max="2" width="30.42578125" style="254" bestFit="1" customWidth="1"/>
    <col min="3" max="16384" width="10.85546875" style="254"/>
  </cols>
  <sheetData>
    <row r="2" spans="1:7" ht="21">
      <c r="A2" s="257" t="s">
        <v>909</v>
      </c>
      <c r="B2" s="258" t="s">
        <v>925</v>
      </c>
      <c r="D2" s="254" t="s">
        <v>926</v>
      </c>
      <c r="E2" s="258" t="s">
        <v>927</v>
      </c>
      <c r="G2" s="258"/>
    </row>
    <row r="3" spans="1:7">
      <c r="B3" s="258"/>
      <c r="G3" s="258"/>
    </row>
    <row r="4" spans="1:7" ht="18.75">
      <c r="A4" s="259" t="s">
        <v>928</v>
      </c>
      <c r="B4" s="258"/>
      <c r="G4" s="258"/>
    </row>
    <row r="5" spans="1:7">
      <c r="B5" s="258"/>
      <c r="G5" s="258"/>
    </row>
    <row r="6" spans="1:7">
      <c r="B6" s="258"/>
      <c r="G6" s="258"/>
    </row>
    <row r="7" spans="1:7">
      <c r="B7" s="258"/>
      <c r="G7" s="258"/>
    </row>
    <row r="8" spans="1:7">
      <c r="B8" s="258"/>
      <c r="G8" s="258"/>
    </row>
    <row r="9" spans="1:7">
      <c r="B9" s="258"/>
      <c r="G9" s="258"/>
    </row>
    <row r="10" spans="1:7">
      <c r="B10" s="258"/>
      <c r="G10" s="258"/>
    </row>
    <row r="11" spans="1:7">
      <c r="B11" s="258"/>
      <c r="G11" s="258"/>
    </row>
    <row r="12" spans="1:7">
      <c r="B12" s="258"/>
      <c r="G12" s="258"/>
    </row>
    <row r="13" spans="1:7">
      <c r="B13" s="258"/>
      <c r="G13" s="258"/>
    </row>
    <row r="14" spans="1:7">
      <c r="B14" s="258"/>
      <c r="G14" s="258"/>
    </row>
    <row r="15" spans="1:7">
      <c r="B15" s="258"/>
      <c r="G15" s="258"/>
    </row>
    <row r="16" spans="1:7">
      <c r="B16" s="258"/>
      <c r="G16" s="258"/>
    </row>
    <row r="17" spans="2:7">
      <c r="B17" s="258"/>
      <c r="G17" s="258"/>
    </row>
    <row r="18" spans="2:7">
      <c r="B18" s="258"/>
      <c r="G18" s="258"/>
    </row>
    <row r="19" spans="2:7">
      <c r="B19" s="258"/>
      <c r="G19" s="258"/>
    </row>
    <row r="20" spans="2:7">
      <c r="B20" s="258"/>
      <c r="G20" s="258"/>
    </row>
    <row r="21" spans="2:7">
      <c r="B21" s="258"/>
      <c r="G21" s="258"/>
    </row>
    <row r="22" spans="2:7">
      <c r="B22" s="258"/>
      <c r="G22" s="258"/>
    </row>
    <row r="23" spans="2:7">
      <c r="B23" s="258"/>
      <c r="G23" s="258"/>
    </row>
    <row r="24" spans="2:7">
      <c r="B24" s="258"/>
      <c r="G24" s="258"/>
    </row>
    <row r="25" spans="2:7">
      <c r="B25" s="258"/>
      <c r="G25" s="258"/>
    </row>
    <row r="26" spans="2:7">
      <c r="B26" s="258"/>
      <c r="G26" s="258"/>
    </row>
    <row r="27" spans="2:7">
      <c r="B27" s="258"/>
      <c r="G27" s="258"/>
    </row>
    <row r="28" spans="2:7">
      <c r="B28" s="258"/>
      <c r="G28" s="258"/>
    </row>
    <row r="29" spans="2:7">
      <c r="B29" s="258"/>
      <c r="G29" s="258"/>
    </row>
    <row r="30" spans="2:7">
      <c r="B30" s="258"/>
      <c r="G30" s="258"/>
    </row>
    <row r="31" spans="2:7">
      <c r="B31" s="258"/>
      <c r="G31" s="258"/>
    </row>
    <row r="32" spans="2:7">
      <c r="B32" s="258"/>
      <c r="G32" s="258"/>
    </row>
    <row r="33" spans="2:7">
      <c r="B33" s="258"/>
      <c r="G33" s="258"/>
    </row>
    <row r="34" spans="2:7">
      <c r="B34" s="258"/>
      <c r="G34" s="258"/>
    </row>
    <row r="35" spans="2:7">
      <c r="B35" s="258"/>
      <c r="G35" s="258"/>
    </row>
    <row r="36" spans="2:7">
      <c r="B36" s="258"/>
      <c r="G36" s="258"/>
    </row>
    <row r="37" spans="2:7">
      <c r="B37" s="258"/>
      <c r="G37" s="258"/>
    </row>
    <row r="38" spans="2:7">
      <c r="B38" s="258"/>
      <c r="G38" s="258"/>
    </row>
    <row r="39" spans="2:7">
      <c r="B39" s="258"/>
      <c r="G39" s="258"/>
    </row>
    <row r="40" spans="2:7">
      <c r="B40" s="258"/>
      <c r="G40" s="258"/>
    </row>
    <row r="41" spans="2:7">
      <c r="B41" s="258"/>
      <c r="G41" s="258"/>
    </row>
    <row r="42" spans="2:7">
      <c r="B42" s="258"/>
      <c r="G42" s="258"/>
    </row>
    <row r="43" spans="2:7">
      <c r="B43" s="258"/>
      <c r="G43" s="258"/>
    </row>
    <row r="44" spans="2:7">
      <c r="B44" s="258"/>
      <c r="G44" s="258"/>
    </row>
    <row r="45" spans="2:7">
      <c r="B45" s="258"/>
      <c r="G45" s="258"/>
    </row>
    <row r="46" spans="2:7">
      <c r="B46" s="258"/>
      <c r="G46" s="258"/>
    </row>
    <row r="47" spans="2:7">
      <c r="B47" s="258"/>
      <c r="G47" s="258"/>
    </row>
    <row r="48" spans="2:7">
      <c r="B48" s="258"/>
      <c r="G48" s="258"/>
    </row>
    <row r="49" spans="1:11">
      <c r="B49" s="258"/>
      <c r="G49" s="258"/>
    </row>
    <row r="50" spans="1:11">
      <c r="B50" s="258"/>
      <c r="G50" s="258"/>
    </row>
    <row r="51" spans="1:11">
      <c r="B51" s="258"/>
      <c r="G51" s="258"/>
    </row>
    <row r="52" spans="1:11">
      <c r="B52" s="258"/>
      <c r="G52" s="258"/>
    </row>
    <row r="53" spans="1:11">
      <c r="B53" s="258"/>
      <c r="G53" s="258"/>
    </row>
    <row r="54" spans="1:11" ht="21">
      <c r="A54" s="257" t="s">
        <v>929</v>
      </c>
      <c r="B54" s="258"/>
      <c r="G54" s="258"/>
    </row>
    <row r="55" spans="1:11" ht="21">
      <c r="A55" s="257" t="s">
        <v>912</v>
      </c>
      <c r="B55" s="258"/>
      <c r="G55" s="258"/>
    </row>
    <row r="56" spans="1:11" ht="15.75" thickBot="1"/>
    <row r="57" spans="1:11" ht="20.25">
      <c r="A57" s="260" t="s">
        <v>913</v>
      </c>
      <c r="B57" s="261" t="s">
        <v>914</v>
      </c>
      <c r="D57" s="474" t="s">
        <v>1025</v>
      </c>
      <c r="E57" s="475"/>
      <c r="F57" s="475"/>
      <c r="G57" s="475"/>
      <c r="H57" s="475"/>
      <c r="I57" s="475"/>
      <c r="J57" s="475"/>
      <c r="K57" s="476"/>
    </row>
    <row r="58" spans="1:11">
      <c r="A58" s="274" t="s">
        <v>1022</v>
      </c>
      <c r="B58" s="274" t="s">
        <v>923</v>
      </c>
      <c r="D58" s="472" t="str">
        <f>IF(A58&lt;&gt;"",B58&amp;"---"&amp;A58,"")</f>
        <v>industrie minérale---http://www.eionet.europa.eu/gemet/concept/5268</v>
      </c>
      <c r="E58" s="473"/>
      <c r="F58" s="473"/>
      <c r="G58" s="473"/>
      <c r="H58" s="473"/>
      <c r="I58" s="473"/>
      <c r="J58" s="473"/>
      <c r="K58" s="473"/>
    </row>
    <row r="59" spans="1:11">
      <c r="A59" s="274" t="s">
        <v>1023</v>
      </c>
      <c r="B59" s="274" t="s">
        <v>924</v>
      </c>
      <c r="D59" s="472" t="str">
        <f t="shared" ref="D59:D64" si="0">IF(A59&lt;&gt;"",B59&amp;"---"&amp;A59,"")</f>
        <v>sol contaminé---http://www.eionet.europa.eu/gemet/concept/1751</v>
      </c>
      <c r="E59" s="473"/>
      <c r="F59" s="473"/>
      <c r="G59" s="473"/>
      <c r="H59" s="473"/>
      <c r="I59" s="473"/>
      <c r="J59" s="473"/>
      <c r="K59" s="473"/>
    </row>
    <row r="60" spans="1:11">
      <c r="A60" s="274" t="s">
        <v>1024</v>
      </c>
      <c r="B60" s="274" t="s">
        <v>922</v>
      </c>
      <c r="D60" s="472" t="str">
        <f t="shared" si="0"/>
        <v>rayonnement gamma---http://www.eionet.europa.eu/gemet/concept/3554</v>
      </c>
      <c r="E60" s="473"/>
      <c r="F60" s="473"/>
      <c r="G60" s="473"/>
      <c r="H60" s="473"/>
      <c r="I60" s="473"/>
      <c r="J60" s="473"/>
      <c r="K60" s="473"/>
    </row>
    <row r="61" spans="1:11">
      <c r="A61" s="274"/>
      <c r="B61" s="274"/>
      <c r="D61" s="472" t="str">
        <f t="shared" si="0"/>
        <v/>
      </c>
      <c r="E61" s="473"/>
      <c r="F61" s="473"/>
      <c r="G61" s="473"/>
      <c r="H61" s="473"/>
      <c r="I61" s="473"/>
      <c r="J61" s="473"/>
      <c r="K61" s="473"/>
    </row>
    <row r="62" spans="1:11">
      <c r="A62" s="274"/>
      <c r="B62" s="274"/>
      <c r="D62" s="472" t="str">
        <f t="shared" si="0"/>
        <v/>
      </c>
      <c r="E62" s="473"/>
      <c r="F62" s="473"/>
      <c r="G62" s="473"/>
      <c r="H62" s="473"/>
      <c r="I62" s="473"/>
      <c r="J62" s="473"/>
      <c r="K62" s="473"/>
    </row>
    <row r="63" spans="1:11">
      <c r="A63" s="274"/>
      <c r="B63" s="274"/>
      <c r="D63" s="472" t="str">
        <f t="shared" si="0"/>
        <v/>
      </c>
      <c r="E63" s="473"/>
      <c r="F63" s="473"/>
      <c r="G63" s="473"/>
      <c r="H63" s="473"/>
      <c r="I63" s="473"/>
      <c r="J63" s="473"/>
      <c r="K63" s="473"/>
    </row>
    <row r="64" spans="1:11">
      <c r="A64" s="274"/>
      <c r="B64" s="274"/>
      <c r="D64" s="472" t="str">
        <f t="shared" si="0"/>
        <v/>
      </c>
      <c r="E64" s="473"/>
      <c r="F64" s="473"/>
      <c r="G64" s="473"/>
      <c r="H64" s="473"/>
      <c r="I64" s="473"/>
      <c r="J64" s="473"/>
      <c r="K64" s="473"/>
    </row>
  </sheetData>
  <sheetProtection algorithmName="SHA-512" hashValue="lgQsK7wrGIMaXhHRgEbSHqa41K6ZW1aUKQmvJDOELR+vB4nmPCceQPRyKP7lbdFNW7LYzWulKNG3agzFNNmNaw==" saltValue="tFPqi/VicR91XsEvbymt8A==" spinCount="100000" sheet="1" objects="1" scenarios="1"/>
  <mergeCells count="8">
    <mergeCell ref="D63:K63"/>
    <mergeCell ref="D64:K64"/>
    <mergeCell ref="D57:K57"/>
    <mergeCell ref="D58:K58"/>
    <mergeCell ref="D59:K59"/>
    <mergeCell ref="D60:K60"/>
    <mergeCell ref="D61:K61"/>
    <mergeCell ref="D62:K62"/>
  </mergeCells>
  <hyperlinks>
    <hyperlink ref="B2" r:id="rId1" xr:uid="{B3FD7D24-3E4F-3D49-82AE-013FE5611306}"/>
    <hyperlink ref="E2" r:id="rId2" xr:uid="{67CF3FAA-6F87-FF40-8321-5F4FB49E8FCC}"/>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D04DB-8BA5-8B49-BAEE-079C83D2AA97}">
  <sheetPr>
    <tabColor theme="6"/>
  </sheetPr>
  <dimension ref="A1:K66"/>
  <sheetViews>
    <sheetView workbookViewId="0">
      <selection activeCell="C9" sqref="C9"/>
    </sheetView>
  </sheetViews>
  <sheetFormatPr baseColWidth="10" defaultColWidth="10.85546875" defaultRowHeight="15"/>
  <cols>
    <col min="1" max="1" width="42.42578125" style="254" customWidth="1"/>
    <col min="2" max="2" width="30.42578125" style="254" bestFit="1" customWidth="1"/>
    <col min="3" max="16384" width="10.85546875" style="254"/>
  </cols>
  <sheetData>
    <row r="1" spans="1:7" ht="21">
      <c r="A1" s="255" t="s">
        <v>930</v>
      </c>
    </row>
    <row r="2" spans="1:7" s="256" customFormat="1" ht="21">
      <c r="A2" s="264" t="str">
        <f>IF(A60&lt;&gt;"",B60&amp;"---"&amp;A60,"")&amp;IF(A61&lt;&gt;"",", "&amp;B61&amp;"---"&amp;A61,"")&amp;IF(A62&lt;&gt;"", ", "&amp;B62&amp;"---"&amp;A62,"")&amp;IF(A63&lt;&gt;"",", "&amp;B63&amp;"---"&amp;A63,"")</f>
        <v>rayonnement---http://vocabs.lter-europe.net/EnvThes/67</v>
      </c>
    </row>
    <row r="4" spans="1:7" ht="21">
      <c r="A4" s="257" t="s">
        <v>931</v>
      </c>
      <c r="B4" s="258"/>
      <c r="E4" s="258"/>
      <c r="G4" s="258"/>
    </row>
    <row r="5" spans="1:7">
      <c r="B5" s="265" t="s">
        <v>932</v>
      </c>
      <c r="C5" s="280" t="s">
        <v>1021</v>
      </c>
      <c r="G5" s="258"/>
    </row>
    <row r="6" spans="1:7">
      <c r="B6" s="265" t="s">
        <v>933</v>
      </c>
      <c r="C6" s="258" t="s">
        <v>934</v>
      </c>
      <c r="G6" s="258"/>
    </row>
    <row r="7" spans="1:7">
      <c r="B7" s="265" t="s">
        <v>935</v>
      </c>
      <c r="C7" s="280" t="s">
        <v>1020</v>
      </c>
      <c r="G7" s="258"/>
    </row>
    <row r="8" spans="1:7">
      <c r="B8" s="265" t="s">
        <v>936</v>
      </c>
      <c r="C8" s="258" t="s">
        <v>937</v>
      </c>
      <c r="G8" s="258"/>
    </row>
    <row r="9" spans="1:7">
      <c r="B9" s="265"/>
      <c r="C9" s="258" t="s">
        <v>938</v>
      </c>
      <c r="G9" s="258"/>
    </row>
    <row r="10" spans="1:7">
      <c r="B10" s="265"/>
      <c r="G10" s="258"/>
    </row>
    <row r="11" spans="1:7" ht="18.75">
      <c r="A11" s="259" t="s">
        <v>939</v>
      </c>
      <c r="B11" s="258"/>
      <c r="G11" s="258"/>
    </row>
    <row r="12" spans="1:7">
      <c r="B12" s="258"/>
      <c r="G12" s="258"/>
    </row>
    <row r="13" spans="1:7">
      <c r="B13" s="258"/>
      <c r="G13" s="258"/>
    </row>
    <row r="14" spans="1:7">
      <c r="B14" s="258"/>
      <c r="G14" s="258"/>
    </row>
    <row r="15" spans="1:7">
      <c r="B15" s="258"/>
      <c r="G15" s="258"/>
    </row>
    <row r="16" spans="1:7">
      <c r="B16" s="258"/>
      <c r="G16" s="258"/>
    </row>
    <row r="17" spans="2:7">
      <c r="B17" s="258"/>
      <c r="G17" s="258"/>
    </row>
    <row r="18" spans="2:7">
      <c r="B18" s="258"/>
      <c r="G18" s="258"/>
    </row>
    <row r="19" spans="2:7">
      <c r="B19" s="258"/>
      <c r="G19" s="258"/>
    </row>
    <row r="20" spans="2:7">
      <c r="B20" s="258"/>
      <c r="G20" s="258"/>
    </row>
    <row r="21" spans="2:7">
      <c r="B21" s="258"/>
      <c r="G21" s="258"/>
    </row>
    <row r="22" spans="2:7">
      <c r="B22" s="258"/>
      <c r="G22" s="258"/>
    </row>
    <row r="23" spans="2:7">
      <c r="B23" s="258"/>
      <c r="G23" s="258"/>
    </row>
    <row r="24" spans="2:7">
      <c r="B24" s="258"/>
      <c r="G24" s="258"/>
    </row>
    <row r="25" spans="2:7">
      <c r="B25" s="258"/>
      <c r="G25" s="258"/>
    </row>
    <row r="26" spans="2:7">
      <c r="B26" s="258"/>
      <c r="G26" s="258"/>
    </row>
    <row r="27" spans="2:7">
      <c r="B27" s="258"/>
      <c r="G27" s="258"/>
    </row>
    <row r="28" spans="2:7">
      <c r="B28" s="258"/>
      <c r="G28" s="258"/>
    </row>
    <row r="29" spans="2:7">
      <c r="B29" s="258"/>
      <c r="G29" s="258"/>
    </row>
    <row r="30" spans="2:7">
      <c r="B30" s="258"/>
      <c r="G30" s="258"/>
    </row>
    <row r="31" spans="2:7">
      <c r="B31" s="258"/>
      <c r="G31" s="258"/>
    </row>
    <row r="32" spans="2:7">
      <c r="B32" s="258"/>
      <c r="G32" s="258"/>
    </row>
    <row r="33" spans="2:7">
      <c r="B33" s="258"/>
      <c r="G33" s="258"/>
    </row>
    <row r="34" spans="2:7">
      <c r="B34" s="258"/>
      <c r="G34" s="258"/>
    </row>
    <row r="35" spans="2:7">
      <c r="B35" s="258"/>
      <c r="G35" s="258"/>
    </row>
    <row r="36" spans="2:7">
      <c r="B36" s="258"/>
      <c r="G36" s="258"/>
    </row>
    <row r="37" spans="2:7">
      <c r="B37" s="258"/>
      <c r="G37" s="258"/>
    </row>
    <row r="38" spans="2:7">
      <c r="B38" s="258"/>
      <c r="G38" s="258"/>
    </row>
    <row r="39" spans="2:7">
      <c r="B39" s="258"/>
      <c r="G39" s="258"/>
    </row>
    <row r="40" spans="2:7">
      <c r="B40" s="258"/>
      <c r="G40" s="258"/>
    </row>
    <row r="41" spans="2:7">
      <c r="B41" s="258"/>
      <c r="G41" s="258"/>
    </row>
    <row r="42" spans="2:7">
      <c r="B42" s="258"/>
      <c r="G42" s="258"/>
    </row>
    <row r="43" spans="2:7">
      <c r="B43" s="258"/>
      <c r="G43" s="258"/>
    </row>
    <row r="44" spans="2:7">
      <c r="B44" s="258"/>
      <c r="G44" s="258"/>
    </row>
    <row r="45" spans="2:7">
      <c r="B45" s="258"/>
      <c r="G45" s="258"/>
    </row>
    <row r="46" spans="2:7">
      <c r="B46" s="258"/>
      <c r="G46" s="258"/>
    </row>
    <row r="47" spans="2:7">
      <c r="B47" s="258"/>
      <c r="G47" s="258"/>
    </row>
    <row r="48" spans="2:7">
      <c r="B48" s="258"/>
      <c r="G48" s="258"/>
    </row>
    <row r="49" spans="1:11">
      <c r="B49" s="258"/>
      <c r="G49" s="258"/>
    </row>
    <row r="50" spans="1:11">
      <c r="B50" s="258"/>
      <c r="G50" s="258"/>
    </row>
    <row r="51" spans="1:11">
      <c r="B51" s="258"/>
      <c r="G51" s="258"/>
    </row>
    <row r="52" spans="1:11">
      <c r="B52" s="258"/>
      <c r="G52" s="258"/>
    </row>
    <row r="53" spans="1:11">
      <c r="B53" s="258"/>
      <c r="G53" s="258"/>
    </row>
    <row r="54" spans="1:11">
      <c r="B54" s="258"/>
      <c r="G54" s="258"/>
    </row>
    <row r="55" spans="1:11">
      <c r="B55" s="258"/>
      <c r="G55" s="258"/>
    </row>
    <row r="56" spans="1:11" ht="21">
      <c r="A56" s="257" t="s">
        <v>929</v>
      </c>
      <c r="B56" s="258"/>
      <c r="G56" s="258"/>
    </row>
    <row r="57" spans="1:11" ht="21">
      <c r="A57" s="257" t="s">
        <v>912</v>
      </c>
      <c r="B57" s="258"/>
      <c r="G57" s="258"/>
    </row>
    <row r="58" spans="1:11" ht="15.75" thickBot="1"/>
    <row r="59" spans="1:11" ht="20.25">
      <c r="A59" s="260" t="s">
        <v>913</v>
      </c>
      <c r="B59" s="261" t="s">
        <v>914</v>
      </c>
      <c r="D59" s="474" t="s">
        <v>1015</v>
      </c>
      <c r="E59" s="475"/>
      <c r="F59" s="475"/>
      <c r="G59" s="475"/>
      <c r="H59" s="475"/>
      <c r="I59" s="475"/>
      <c r="J59" s="475"/>
      <c r="K59" s="476"/>
    </row>
    <row r="60" spans="1:11">
      <c r="A60" s="262" t="s">
        <v>940</v>
      </c>
      <c r="B60" s="262" t="s">
        <v>941</v>
      </c>
      <c r="D60" s="472" t="str">
        <f>IF(A60&lt;&gt;"",B60&amp;"---"&amp;A60,"")</f>
        <v>rayonnement---http://vocabs.lter-europe.net/EnvThes/67</v>
      </c>
      <c r="E60" s="473"/>
      <c r="F60" s="473"/>
      <c r="G60" s="473"/>
      <c r="H60" s="473"/>
      <c r="I60" s="473"/>
      <c r="J60" s="473"/>
      <c r="K60" s="473"/>
    </row>
    <row r="61" spans="1:11">
      <c r="A61" s="262"/>
      <c r="B61" s="262"/>
      <c r="D61" s="472" t="str">
        <f t="shared" ref="D61:D66" si="0">IF(A61&lt;&gt;"",B61&amp;"---"&amp;A61,"")</f>
        <v/>
      </c>
      <c r="E61" s="473"/>
      <c r="F61" s="473"/>
      <c r="G61" s="473"/>
      <c r="H61" s="473"/>
      <c r="I61" s="473"/>
      <c r="J61" s="473"/>
      <c r="K61" s="473"/>
    </row>
    <row r="62" spans="1:11">
      <c r="A62" s="262"/>
      <c r="B62" s="262"/>
      <c r="D62" s="472" t="str">
        <f t="shared" si="0"/>
        <v/>
      </c>
      <c r="E62" s="473"/>
      <c r="F62" s="473"/>
      <c r="G62" s="473"/>
      <c r="H62" s="473"/>
      <c r="I62" s="473"/>
      <c r="J62" s="473"/>
      <c r="K62" s="473"/>
    </row>
    <row r="63" spans="1:11">
      <c r="A63" s="262"/>
      <c r="B63" s="262"/>
      <c r="D63" s="472" t="str">
        <f t="shared" si="0"/>
        <v/>
      </c>
      <c r="E63" s="473"/>
      <c r="F63" s="473"/>
      <c r="G63" s="473"/>
      <c r="H63" s="473"/>
      <c r="I63" s="473"/>
      <c r="J63" s="473"/>
      <c r="K63" s="473"/>
    </row>
    <row r="64" spans="1:11">
      <c r="A64" s="262"/>
      <c r="B64" s="262"/>
      <c r="D64" s="472" t="str">
        <f t="shared" si="0"/>
        <v/>
      </c>
      <c r="E64" s="473"/>
      <c r="F64" s="473"/>
      <c r="G64" s="473"/>
      <c r="H64" s="473"/>
      <c r="I64" s="473"/>
      <c r="J64" s="473"/>
      <c r="K64" s="473"/>
    </row>
    <row r="65" spans="1:11">
      <c r="A65" s="262"/>
      <c r="B65" s="262"/>
      <c r="D65" s="472" t="str">
        <f t="shared" si="0"/>
        <v/>
      </c>
      <c r="E65" s="473"/>
      <c r="F65" s="473"/>
      <c r="G65" s="473"/>
      <c r="H65" s="473"/>
      <c r="I65" s="473"/>
      <c r="J65" s="473"/>
      <c r="K65" s="473"/>
    </row>
    <row r="66" spans="1:11">
      <c r="A66" s="262"/>
      <c r="B66" s="262"/>
      <c r="D66" s="472" t="str">
        <f t="shared" si="0"/>
        <v/>
      </c>
      <c r="E66" s="473"/>
      <c r="F66" s="473"/>
      <c r="G66" s="473"/>
      <c r="H66" s="473"/>
      <c r="I66" s="473"/>
      <c r="J66" s="473"/>
      <c r="K66" s="473"/>
    </row>
  </sheetData>
  <sheetProtection algorithmName="SHA-512" hashValue="iyZ8VeDs+efvwzM2XWokfcX/sNiw++hZA8pkwlHSXeXnLL4bEF6Kou4OfTieB1ALuOrg4OwA5VMi2jwp06+YnQ==" saltValue="kApEcAI/Bi5KYh/SuHFPmA==" spinCount="100000" sheet="1" objects="1" scenarios="1"/>
  <mergeCells count="8">
    <mergeCell ref="D65:K65"/>
    <mergeCell ref="D66:K66"/>
    <mergeCell ref="D59:K59"/>
    <mergeCell ref="D60:K60"/>
    <mergeCell ref="D61:K61"/>
    <mergeCell ref="D62:K62"/>
    <mergeCell ref="D63:K63"/>
    <mergeCell ref="D64:K64"/>
  </mergeCells>
  <hyperlinks>
    <hyperlink ref="C5" r:id="rId1" xr:uid="{9862C3A1-F21D-F346-8ECC-6D3E3DD8B124}"/>
    <hyperlink ref="C6" r:id="rId2" xr:uid="{AD0B8663-59C0-FD42-B008-B2EB58C4206D}"/>
    <hyperlink ref="C7" r:id="rId3" xr:uid="{11A4BDD4-11C2-9647-BDB1-EDE9910EBFD8}"/>
    <hyperlink ref="C8" r:id="rId4" xr:uid="{AFB9D95E-78AD-FE45-A145-2E0F8CE8DEC3}"/>
    <hyperlink ref="C9" r:id="rId5" xr:uid="{FDB56093-AC8E-6F4E-9B1F-A6903D4B8EC9}"/>
  </hyperlinks>
  <pageMargins left="0.7" right="0.7" top="0.75" bottom="0.75" header="0.3" footer="0.3"/>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
  <dimension ref="A1:G541"/>
  <sheetViews>
    <sheetView showGridLines="0" topLeftCell="B163" zoomScaleNormal="100" zoomScaleSheetLayoutView="95" workbookViewId="0">
      <selection activeCell="C190" sqref="C190"/>
    </sheetView>
  </sheetViews>
  <sheetFormatPr baseColWidth="10" defaultColWidth="11.42578125" defaultRowHeight="12.75" outlineLevelRow="1"/>
  <cols>
    <col min="1" max="1" width="37.140625" style="1" bestFit="1" customWidth="1"/>
    <col min="2" max="2" width="56" style="1" bestFit="1" customWidth="1"/>
    <col min="3" max="3" width="66.42578125" style="1" customWidth="1"/>
    <col min="4" max="4" width="70.42578125" style="1" customWidth="1"/>
    <col min="5" max="5" width="36.140625" style="1" customWidth="1"/>
    <col min="6" max="6" width="37.7109375" style="1" customWidth="1"/>
    <col min="7" max="16384" width="11.42578125" style="1"/>
  </cols>
  <sheetData>
    <row r="1" spans="1:4" ht="15.75">
      <c r="A1" s="8" t="s">
        <v>74</v>
      </c>
    </row>
    <row r="3" spans="1:4" ht="15">
      <c r="A3" s="9" t="s">
        <v>347</v>
      </c>
      <c r="B3" s="9" t="s">
        <v>348</v>
      </c>
    </row>
    <row r="4" spans="1:4" outlineLevel="1">
      <c r="A4" s="477" t="s">
        <v>43</v>
      </c>
      <c r="B4" s="477"/>
      <c r="C4" s="10" t="s">
        <v>77</v>
      </c>
      <c r="D4" s="29" t="s">
        <v>78</v>
      </c>
    </row>
    <row r="5" spans="1:4" outlineLevel="1">
      <c r="A5" s="29" t="s">
        <v>79</v>
      </c>
      <c r="B5" s="34" t="s">
        <v>349</v>
      </c>
      <c r="C5" s="34" t="s">
        <v>348</v>
      </c>
      <c r="D5" s="34" t="s">
        <v>56</v>
      </c>
    </row>
    <row r="6" spans="1:4" outlineLevel="1">
      <c r="A6" s="31">
        <v>1</v>
      </c>
      <c r="B6" s="31" t="s">
        <v>350</v>
      </c>
      <c r="C6" s="35" t="s">
        <v>3</v>
      </c>
      <c r="D6" s="31"/>
    </row>
    <row r="7" spans="1:4" outlineLevel="1">
      <c r="A7" s="31">
        <v>2</v>
      </c>
      <c r="B7" s="31" t="s">
        <v>351</v>
      </c>
      <c r="C7" s="35" t="s">
        <v>352</v>
      </c>
      <c r="D7" s="31"/>
    </row>
    <row r="8" spans="1:4" outlineLevel="1">
      <c r="A8" s="31">
        <v>3</v>
      </c>
      <c r="B8" s="31" t="s">
        <v>353</v>
      </c>
      <c r="C8" s="35" t="s">
        <v>354</v>
      </c>
      <c r="D8" s="31"/>
    </row>
    <row r="9" spans="1:4">
      <c r="C9" s="28"/>
      <c r="D9" s="28"/>
    </row>
    <row r="10" spans="1:4" ht="15">
      <c r="A10" s="9" t="s">
        <v>75</v>
      </c>
      <c r="B10" s="9" t="s">
        <v>76</v>
      </c>
    </row>
    <row r="11" spans="1:4" s="7" customFormat="1" outlineLevel="1">
      <c r="A11" s="479" t="s">
        <v>43</v>
      </c>
      <c r="B11" s="480"/>
      <c r="C11" s="10" t="s">
        <v>77</v>
      </c>
      <c r="D11" s="29" t="s">
        <v>78</v>
      </c>
    </row>
    <row r="12" spans="1:4" s="7" customFormat="1" outlineLevel="1">
      <c r="A12" s="3" t="s">
        <v>79</v>
      </c>
      <c r="B12" s="3" t="s">
        <v>80</v>
      </c>
      <c r="C12" s="10" t="s">
        <v>76</v>
      </c>
      <c r="D12" s="29" t="s">
        <v>81</v>
      </c>
    </row>
    <row r="13" spans="1:4" outlineLevel="1">
      <c r="A13" s="11">
        <v>1</v>
      </c>
      <c r="B13" s="12" t="s">
        <v>82</v>
      </c>
      <c r="C13" s="13" t="s">
        <v>83</v>
      </c>
      <c r="D13" s="30" t="s">
        <v>84</v>
      </c>
    </row>
    <row r="14" spans="1:4" outlineLevel="1">
      <c r="A14" s="11">
        <v>2</v>
      </c>
      <c r="B14" s="12" t="s">
        <v>85</v>
      </c>
      <c r="C14" s="13" t="s">
        <v>86</v>
      </c>
      <c r="D14" s="30" t="s">
        <v>87</v>
      </c>
    </row>
    <row r="15" spans="1:4" outlineLevel="1">
      <c r="A15" s="11">
        <v>3</v>
      </c>
      <c r="B15" s="12" t="s">
        <v>88</v>
      </c>
      <c r="C15" s="13" t="s">
        <v>89</v>
      </c>
      <c r="D15" s="30" t="s">
        <v>90</v>
      </c>
    </row>
    <row r="16" spans="1:4" outlineLevel="1">
      <c r="A16" s="11">
        <v>4</v>
      </c>
      <c r="B16" s="12" t="s">
        <v>91</v>
      </c>
      <c r="C16" s="13" t="s">
        <v>4</v>
      </c>
      <c r="D16" s="30" t="s">
        <v>92</v>
      </c>
    </row>
    <row r="17" spans="1:4" outlineLevel="1">
      <c r="A17" s="11">
        <v>5</v>
      </c>
      <c r="B17" s="12" t="s">
        <v>93</v>
      </c>
      <c r="C17" s="13" t="s">
        <v>94</v>
      </c>
      <c r="D17" s="30" t="s">
        <v>95</v>
      </c>
    </row>
    <row r="18" spans="1:4" ht="25.5" outlineLevel="1">
      <c r="A18" s="11">
        <v>6</v>
      </c>
      <c r="B18" s="12" t="s">
        <v>96</v>
      </c>
      <c r="C18" s="13" t="s">
        <v>97</v>
      </c>
      <c r="D18" s="30" t="s">
        <v>98</v>
      </c>
    </row>
    <row r="19" spans="1:4" ht="25.5" outlineLevel="1">
      <c r="A19" s="11">
        <v>20</v>
      </c>
      <c r="B19" s="12" t="s">
        <v>99</v>
      </c>
      <c r="C19" s="13" t="s">
        <v>100</v>
      </c>
      <c r="D19" s="30" t="s">
        <v>101</v>
      </c>
    </row>
    <row r="20" spans="1:4" ht="25.5" outlineLevel="1">
      <c r="A20" s="11">
        <v>21</v>
      </c>
      <c r="B20" s="12" t="s">
        <v>102</v>
      </c>
      <c r="C20" s="13" t="s">
        <v>103</v>
      </c>
      <c r="D20" s="30" t="s">
        <v>104</v>
      </c>
    </row>
    <row r="21" spans="1:4" ht="25.5" outlineLevel="1">
      <c r="A21" s="11">
        <v>7</v>
      </c>
      <c r="B21" s="12" t="s">
        <v>105</v>
      </c>
      <c r="C21" s="13" t="s">
        <v>106</v>
      </c>
      <c r="D21" s="30" t="s">
        <v>107</v>
      </c>
    </row>
    <row r="22" spans="1:4" ht="25.5" outlineLevel="1">
      <c r="A22" s="11">
        <v>8</v>
      </c>
      <c r="B22" s="12" t="s">
        <v>108</v>
      </c>
      <c r="C22" s="13" t="s">
        <v>109</v>
      </c>
      <c r="D22" s="30" t="s">
        <v>110</v>
      </c>
    </row>
    <row r="23" spans="1:4" ht="25.5" outlineLevel="1">
      <c r="A23" s="11">
        <v>9</v>
      </c>
      <c r="B23" s="12" t="s">
        <v>111</v>
      </c>
      <c r="C23" s="13" t="s">
        <v>112</v>
      </c>
      <c r="D23" s="30" t="s">
        <v>113</v>
      </c>
    </row>
    <row r="24" spans="1:4" ht="25.5" outlineLevel="1">
      <c r="A24" s="11">
        <v>10</v>
      </c>
      <c r="B24" s="12" t="s">
        <v>114</v>
      </c>
      <c r="C24" s="13" t="s">
        <v>115</v>
      </c>
      <c r="D24" s="30" t="s">
        <v>116</v>
      </c>
    </row>
    <row r="25" spans="1:4" ht="25.5" outlineLevel="1">
      <c r="A25" s="11">
        <v>11</v>
      </c>
      <c r="B25" s="12" t="s">
        <v>117</v>
      </c>
      <c r="C25" s="13" t="s">
        <v>118</v>
      </c>
      <c r="D25" s="30" t="s">
        <v>119</v>
      </c>
    </row>
    <row r="26" spans="1:4" ht="25.5" outlineLevel="1">
      <c r="A26" s="11">
        <v>12</v>
      </c>
      <c r="B26" s="12" t="s">
        <v>120</v>
      </c>
      <c r="C26" s="13" t="s">
        <v>121</v>
      </c>
      <c r="D26" s="30" t="s">
        <v>122</v>
      </c>
    </row>
    <row r="27" spans="1:4" ht="25.5" outlineLevel="1">
      <c r="A27" s="11">
        <v>13</v>
      </c>
      <c r="B27" s="12" t="s">
        <v>123</v>
      </c>
      <c r="C27" s="13" t="s">
        <v>124</v>
      </c>
      <c r="D27" s="30" t="s">
        <v>125</v>
      </c>
    </row>
    <row r="28" spans="1:4" ht="25.5" outlineLevel="1">
      <c r="A28" s="11">
        <v>14</v>
      </c>
      <c r="B28" s="12" t="s">
        <v>126</v>
      </c>
      <c r="C28" s="13" t="s">
        <v>127</v>
      </c>
      <c r="D28" s="30" t="s">
        <v>128</v>
      </c>
    </row>
    <row r="29" spans="1:4" ht="25.5" outlineLevel="1">
      <c r="A29" s="11">
        <v>15</v>
      </c>
      <c r="B29" s="12" t="s">
        <v>129</v>
      </c>
      <c r="C29" s="13" t="s">
        <v>130</v>
      </c>
      <c r="D29" s="30" t="s">
        <v>131</v>
      </c>
    </row>
    <row r="30" spans="1:4" ht="25.5" outlineLevel="1">
      <c r="A30" s="11">
        <v>16</v>
      </c>
      <c r="B30" s="12" t="s">
        <v>132</v>
      </c>
      <c r="C30" s="13" t="s">
        <v>133</v>
      </c>
      <c r="D30" s="30" t="s">
        <v>134</v>
      </c>
    </row>
    <row r="31" spans="1:4" ht="25.5" outlineLevel="1">
      <c r="A31" s="11">
        <v>17</v>
      </c>
      <c r="B31" s="12" t="s">
        <v>135</v>
      </c>
      <c r="C31" s="13" t="s">
        <v>136</v>
      </c>
      <c r="D31" s="30" t="s">
        <v>137</v>
      </c>
    </row>
    <row r="32" spans="1:4" ht="25.5" outlineLevel="1">
      <c r="A32" s="11">
        <v>18</v>
      </c>
      <c r="B32" s="12" t="s">
        <v>138</v>
      </c>
      <c r="C32" s="13" t="s">
        <v>139</v>
      </c>
      <c r="D32" s="30" t="s">
        <v>140</v>
      </c>
    </row>
    <row r="33" spans="1:4" ht="25.5" outlineLevel="1">
      <c r="A33" s="11">
        <v>19</v>
      </c>
      <c r="B33" s="12" t="s">
        <v>141</v>
      </c>
      <c r="C33" s="13" t="s">
        <v>142</v>
      </c>
      <c r="D33" s="30" t="s">
        <v>143</v>
      </c>
    </row>
    <row r="34" spans="1:4" outlineLevel="1">
      <c r="A34" s="11">
        <v>22</v>
      </c>
      <c r="B34" s="12" t="s">
        <v>144</v>
      </c>
      <c r="C34" s="13" t="s">
        <v>145</v>
      </c>
      <c r="D34" s="30" t="s">
        <v>146</v>
      </c>
    </row>
    <row r="35" spans="1:4" outlineLevel="1">
      <c r="A35" s="11">
        <v>23</v>
      </c>
      <c r="B35" s="12" t="s">
        <v>147</v>
      </c>
      <c r="C35" s="13" t="s">
        <v>148</v>
      </c>
      <c r="D35" s="30" t="s">
        <v>149</v>
      </c>
    </row>
    <row r="36" spans="1:4" outlineLevel="1">
      <c r="A36" s="11">
        <v>24</v>
      </c>
      <c r="B36" s="12" t="s">
        <v>150</v>
      </c>
      <c r="C36" s="13" t="s">
        <v>151</v>
      </c>
      <c r="D36" s="30" t="s">
        <v>152</v>
      </c>
    </row>
    <row r="37" spans="1:4" outlineLevel="1">
      <c r="A37" s="11">
        <v>25</v>
      </c>
      <c r="B37" s="12" t="s">
        <v>153</v>
      </c>
      <c r="C37" s="13" t="s">
        <v>154</v>
      </c>
      <c r="D37" s="30" t="s">
        <v>155</v>
      </c>
    </row>
    <row r="38" spans="1:4" outlineLevel="1">
      <c r="A38" s="11">
        <v>26</v>
      </c>
      <c r="B38" s="12" t="s">
        <v>156</v>
      </c>
      <c r="C38" s="13" t="s">
        <v>157</v>
      </c>
      <c r="D38" s="30" t="s">
        <v>158</v>
      </c>
    </row>
    <row r="39" spans="1:4" outlineLevel="1">
      <c r="A39" s="11">
        <v>27</v>
      </c>
      <c r="B39" s="12" t="s">
        <v>159</v>
      </c>
      <c r="C39" s="13" t="s">
        <v>160</v>
      </c>
      <c r="D39" s="30" t="s">
        <v>161</v>
      </c>
    </row>
    <row r="40" spans="1:4" outlineLevel="1">
      <c r="A40" s="11">
        <v>28</v>
      </c>
      <c r="B40" s="12" t="s">
        <v>162</v>
      </c>
      <c r="C40" s="13" t="s">
        <v>163</v>
      </c>
      <c r="D40" s="30" t="s">
        <v>164</v>
      </c>
    </row>
    <row r="41" spans="1:4" outlineLevel="1">
      <c r="A41" s="11">
        <v>29</v>
      </c>
      <c r="B41" s="12" t="s">
        <v>165</v>
      </c>
      <c r="C41" s="13" t="s">
        <v>166</v>
      </c>
      <c r="D41" s="30" t="s">
        <v>167</v>
      </c>
    </row>
    <row r="43" spans="1:4" ht="15">
      <c r="A43" s="9" t="s">
        <v>312</v>
      </c>
      <c r="B43" s="9" t="s">
        <v>313</v>
      </c>
    </row>
    <row r="44" spans="1:4" s="7" customFormat="1" outlineLevel="1">
      <c r="A44" s="477" t="s">
        <v>43</v>
      </c>
      <c r="B44" s="477"/>
      <c r="C44" s="25" t="s">
        <v>77</v>
      </c>
      <c r="D44" s="29" t="s">
        <v>78</v>
      </c>
    </row>
    <row r="45" spans="1:4" s="7" customFormat="1" outlineLevel="1">
      <c r="A45" s="26" t="s">
        <v>79</v>
      </c>
      <c r="B45" s="27" t="s">
        <v>314</v>
      </c>
      <c r="C45" s="10" t="s">
        <v>313</v>
      </c>
      <c r="D45" s="29" t="s">
        <v>315</v>
      </c>
    </row>
    <row r="46" spans="1:4" ht="25.5" outlineLevel="1">
      <c r="A46" s="15">
        <v>11</v>
      </c>
      <c r="B46" s="31" t="s">
        <v>326</v>
      </c>
      <c r="C46" s="16" t="s">
        <v>327</v>
      </c>
      <c r="D46" s="32" t="s">
        <v>328</v>
      </c>
    </row>
    <row r="47" spans="1:4" ht="38.25" outlineLevel="1">
      <c r="A47" s="15">
        <v>8</v>
      </c>
      <c r="B47" s="31" t="s">
        <v>338</v>
      </c>
      <c r="C47" s="16" t="s">
        <v>339</v>
      </c>
      <c r="D47" s="32" t="s">
        <v>340</v>
      </c>
    </row>
    <row r="48" spans="1:4" ht="38.25" outlineLevel="1">
      <c r="A48" s="15">
        <v>7</v>
      </c>
      <c r="B48" s="31" t="s">
        <v>57</v>
      </c>
      <c r="C48" s="16" t="s">
        <v>18</v>
      </c>
      <c r="D48" s="32" t="s">
        <v>325</v>
      </c>
    </row>
    <row r="49" spans="1:7" ht="25.5" outlineLevel="1">
      <c r="A49" s="15">
        <v>1</v>
      </c>
      <c r="B49" s="31" t="s">
        <v>316</v>
      </c>
      <c r="C49" s="16" t="s">
        <v>317</v>
      </c>
      <c r="D49" s="32" t="s">
        <v>318</v>
      </c>
    </row>
    <row r="50" spans="1:7" outlineLevel="1">
      <c r="A50" s="15">
        <v>2</v>
      </c>
      <c r="B50" s="31" t="s">
        <v>319</v>
      </c>
      <c r="C50" s="16" t="s">
        <v>320</v>
      </c>
      <c r="D50" s="32" t="s">
        <v>321</v>
      </c>
    </row>
    <row r="51" spans="1:7" ht="25.5" outlineLevel="1">
      <c r="A51" s="15">
        <v>3</v>
      </c>
      <c r="B51" s="31" t="s">
        <v>322</v>
      </c>
      <c r="C51" s="16" t="s">
        <v>323</v>
      </c>
      <c r="D51" s="32" t="s">
        <v>324</v>
      </c>
    </row>
    <row r="52" spans="1:7" outlineLevel="1">
      <c r="A52" s="15">
        <v>4</v>
      </c>
      <c r="B52" s="31" t="s">
        <v>329</v>
      </c>
      <c r="C52" s="16" t="s">
        <v>330</v>
      </c>
      <c r="D52" s="32" t="s">
        <v>331</v>
      </c>
    </row>
    <row r="53" spans="1:7" outlineLevel="1">
      <c r="A53" s="15">
        <v>5</v>
      </c>
      <c r="B53" s="31" t="s">
        <v>332</v>
      </c>
      <c r="C53" s="16" t="s">
        <v>333</v>
      </c>
      <c r="D53" s="32" t="s">
        <v>334</v>
      </c>
    </row>
    <row r="54" spans="1:7" ht="25.5" outlineLevel="1">
      <c r="A54" s="15">
        <v>6</v>
      </c>
      <c r="B54" s="31" t="s">
        <v>335</v>
      </c>
      <c r="C54" s="16" t="s">
        <v>336</v>
      </c>
      <c r="D54" s="32" t="s">
        <v>337</v>
      </c>
    </row>
    <row r="55" spans="1:7" ht="25.5" outlineLevel="1">
      <c r="A55" s="15">
        <v>9</v>
      </c>
      <c r="B55" s="31" t="s">
        <v>341</v>
      </c>
      <c r="C55" s="16" t="s">
        <v>342</v>
      </c>
      <c r="D55" s="32" t="s">
        <v>343</v>
      </c>
    </row>
    <row r="56" spans="1:7" outlineLevel="1">
      <c r="A56" s="15">
        <v>10</v>
      </c>
      <c r="B56" s="31" t="s">
        <v>344</v>
      </c>
      <c r="C56" s="16" t="s">
        <v>345</v>
      </c>
      <c r="D56" s="32" t="s">
        <v>346</v>
      </c>
    </row>
    <row r="57" spans="1:7">
      <c r="A57" s="2"/>
      <c r="B57" s="2"/>
      <c r="C57" s="6"/>
      <c r="D57" s="6"/>
    </row>
    <row r="58" spans="1:7" ht="15">
      <c r="A58" s="9" t="s">
        <v>230</v>
      </c>
      <c r="B58" s="9" t="s">
        <v>231</v>
      </c>
    </row>
    <row r="59" spans="1:7" s="7" customFormat="1" outlineLevel="1">
      <c r="A59" s="479" t="s">
        <v>43</v>
      </c>
      <c r="B59" s="480"/>
      <c r="C59" s="10" t="s">
        <v>77</v>
      </c>
      <c r="D59" s="29" t="s">
        <v>78</v>
      </c>
    </row>
    <row r="60" spans="1:7" s="7" customFormat="1" outlineLevel="1">
      <c r="A60" s="3" t="s">
        <v>79</v>
      </c>
      <c r="B60" s="14" t="s">
        <v>232</v>
      </c>
      <c r="C60" s="10" t="s">
        <v>231</v>
      </c>
      <c r="D60" s="29" t="s">
        <v>233</v>
      </c>
      <c r="E60" s="7" t="s">
        <v>1013</v>
      </c>
    </row>
    <row r="61" spans="1:7" ht="18" outlineLevel="1">
      <c r="A61" s="15">
        <v>1</v>
      </c>
      <c r="B61" s="31" t="s">
        <v>234</v>
      </c>
      <c r="C61" s="16" t="s">
        <v>235</v>
      </c>
      <c r="D61" s="32" t="s">
        <v>236</v>
      </c>
      <c r="E61" s="280" t="s">
        <v>1007</v>
      </c>
      <c r="F61" s="281"/>
      <c r="G61" s="281"/>
    </row>
    <row r="62" spans="1:7" ht="18" outlineLevel="1">
      <c r="A62" s="15">
        <v>2</v>
      </c>
      <c r="B62" s="31" t="s">
        <v>237</v>
      </c>
      <c r="C62" s="16" t="s">
        <v>238</v>
      </c>
      <c r="D62" s="32" t="s">
        <v>239</v>
      </c>
      <c r="E62" s="280" t="s">
        <v>1008</v>
      </c>
      <c r="F62" s="281"/>
      <c r="G62" s="281"/>
    </row>
    <row r="63" spans="1:7" ht="18" outlineLevel="1">
      <c r="A63" s="15">
        <v>3</v>
      </c>
      <c r="B63" s="31" t="s">
        <v>240</v>
      </c>
      <c r="C63" s="16" t="s">
        <v>241</v>
      </c>
      <c r="D63" s="32" t="s">
        <v>242</v>
      </c>
      <c r="E63" s="280" t="s">
        <v>1009</v>
      </c>
      <c r="F63" s="281"/>
      <c r="G63" s="281"/>
    </row>
    <row r="64" spans="1:7" ht="18" outlineLevel="1">
      <c r="A64" s="15">
        <v>4</v>
      </c>
      <c r="B64" s="31" t="s">
        <v>243</v>
      </c>
      <c r="C64" s="16" t="s">
        <v>244</v>
      </c>
      <c r="D64" s="32" t="s">
        <v>245</v>
      </c>
      <c r="E64" s="280" t="s">
        <v>1010</v>
      </c>
      <c r="F64" s="281"/>
      <c r="G64" s="281"/>
    </row>
    <row r="65" spans="1:7" ht="18" outlineLevel="1">
      <c r="A65" s="15">
        <v>5</v>
      </c>
      <c r="B65" s="31" t="s">
        <v>246</v>
      </c>
      <c r="C65" s="16" t="s">
        <v>247</v>
      </c>
      <c r="D65" s="32" t="s">
        <v>248</v>
      </c>
      <c r="E65" s="280" t="s">
        <v>1011</v>
      </c>
      <c r="F65" s="281"/>
      <c r="G65" s="281"/>
    </row>
    <row r="66" spans="1:7" ht="18" outlineLevel="1">
      <c r="A66" s="15">
        <v>6</v>
      </c>
      <c r="B66" s="31" t="s">
        <v>249</v>
      </c>
      <c r="C66" s="16" t="s">
        <v>250</v>
      </c>
      <c r="D66" s="32" t="s">
        <v>251</v>
      </c>
      <c r="E66" s="280" t="s">
        <v>1012</v>
      </c>
      <c r="F66" s="281"/>
      <c r="G66" s="281"/>
    </row>
    <row r="68" spans="1:7" ht="15">
      <c r="A68" s="9" t="s">
        <v>168</v>
      </c>
      <c r="B68" s="9" t="s">
        <v>169</v>
      </c>
    </row>
    <row r="69" spans="1:7" s="7" customFormat="1" outlineLevel="1">
      <c r="A69" s="479" t="s">
        <v>43</v>
      </c>
      <c r="B69" s="480"/>
      <c r="C69" s="10" t="s">
        <v>77</v>
      </c>
      <c r="D69" s="29" t="s">
        <v>78</v>
      </c>
    </row>
    <row r="70" spans="1:7" s="7" customFormat="1" outlineLevel="1">
      <c r="A70" s="3" t="s">
        <v>79</v>
      </c>
      <c r="B70" s="14" t="s">
        <v>170</v>
      </c>
      <c r="C70" s="10" t="s">
        <v>169</v>
      </c>
      <c r="D70" s="29" t="s">
        <v>58</v>
      </c>
    </row>
    <row r="71" spans="1:7" outlineLevel="1">
      <c r="A71" s="15">
        <v>1</v>
      </c>
      <c r="B71" s="31" t="s">
        <v>171</v>
      </c>
      <c r="C71" s="16" t="s">
        <v>172</v>
      </c>
      <c r="D71" s="32"/>
      <c r="E71" s="1" t="str">
        <f>"MaintenanceFrequencyCode.Item("""&amp;C71&amp;""") = """&amp;B71&amp;""""</f>
        <v>MaintenanceFrequencyCode.Item("1 - en continu") = "continual"</v>
      </c>
    </row>
    <row r="72" spans="1:7" outlineLevel="1">
      <c r="A72" s="15">
        <v>2</v>
      </c>
      <c r="B72" s="31" t="s">
        <v>173</v>
      </c>
      <c r="C72" s="16" t="s">
        <v>174</v>
      </c>
      <c r="D72" s="32"/>
      <c r="E72" s="1" t="str">
        <f t="shared" ref="E72:E82" si="0">"MaintenanceFrequencyCode.Item("""&amp;C72&amp;""") = """&amp;B72&amp;""""</f>
        <v>MaintenanceFrequencyCode.Item("2 - quotidien") = "daily"</v>
      </c>
    </row>
    <row r="73" spans="1:7" outlineLevel="1">
      <c r="A73" s="15">
        <v>3</v>
      </c>
      <c r="B73" s="31" t="s">
        <v>175</v>
      </c>
      <c r="C73" s="16" t="s">
        <v>176</v>
      </c>
      <c r="D73" s="32"/>
      <c r="E73" s="1" t="str">
        <f t="shared" si="0"/>
        <v>MaintenanceFrequencyCode.Item("3 - hebdomadaire") = "weekly"</v>
      </c>
    </row>
    <row r="74" spans="1:7" outlineLevel="1">
      <c r="A74" s="15">
        <v>4</v>
      </c>
      <c r="B74" s="31" t="s">
        <v>177</v>
      </c>
      <c r="C74" s="16" t="s">
        <v>178</v>
      </c>
      <c r="D74" s="32"/>
      <c r="E74" s="1" t="str">
        <f t="shared" si="0"/>
        <v>MaintenanceFrequencyCode.Item("4 - tous les 15 jours") = "fortnightly"</v>
      </c>
    </row>
    <row r="75" spans="1:7" outlineLevel="1">
      <c r="A75" s="15">
        <v>5</v>
      </c>
      <c r="B75" s="31" t="s">
        <v>179</v>
      </c>
      <c r="C75" s="16" t="s">
        <v>180</v>
      </c>
      <c r="D75" s="32"/>
      <c r="E75" s="1" t="str">
        <f t="shared" si="0"/>
        <v>MaintenanceFrequencyCode.Item("5 - mensuel") = "monthly"</v>
      </c>
    </row>
    <row r="76" spans="1:7" outlineLevel="1">
      <c r="A76" s="15">
        <v>6</v>
      </c>
      <c r="B76" s="31" t="s">
        <v>181</v>
      </c>
      <c r="C76" s="16" t="s">
        <v>182</v>
      </c>
      <c r="D76" s="32"/>
      <c r="E76" s="1" t="str">
        <f t="shared" si="0"/>
        <v>MaintenanceFrequencyCode.Item("6 - trimestriel") = "quaterly"</v>
      </c>
    </row>
    <row r="77" spans="1:7" outlineLevel="1">
      <c r="A77" s="15">
        <v>7</v>
      </c>
      <c r="B77" s="31" t="s">
        <v>456</v>
      </c>
      <c r="C77" s="16" t="s">
        <v>183</v>
      </c>
      <c r="D77" s="32"/>
      <c r="E77" s="1" t="str">
        <f t="shared" si="0"/>
        <v>MaintenanceFrequencyCode.Item("7 - semestriel") = "biannually"</v>
      </c>
    </row>
    <row r="78" spans="1:7" outlineLevel="1">
      <c r="A78" s="15">
        <v>8</v>
      </c>
      <c r="B78" s="31" t="s">
        <v>457</v>
      </c>
      <c r="C78" s="16" t="s">
        <v>184</v>
      </c>
      <c r="D78" s="32"/>
      <c r="E78" s="1" t="str">
        <f t="shared" si="0"/>
        <v>MaintenanceFrequencyCode.Item("8 - annuel") = "annually"</v>
      </c>
    </row>
    <row r="79" spans="1:7" outlineLevel="1">
      <c r="A79" s="15">
        <v>9</v>
      </c>
      <c r="B79" s="31" t="s">
        <v>458</v>
      </c>
      <c r="C79" s="16" t="s">
        <v>185</v>
      </c>
      <c r="D79" s="32"/>
      <c r="E79" s="1" t="str">
        <f t="shared" si="0"/>
        <v>MaintenanceFrequencyCode.Item("9 - quand nécessaire") = "asNeeded"</v>
      </c>
    </row>
    <row r="80" spans="1:7" outlineLevel="1">
      <c r="A80" s="15">
        <v>10</v>
      </c>
      <c r="B80" s="31" t="s">
        <v>186</v>
      </c>
      <c r="C80" s="16" t="s">
        <v>187</v>
      </c>
      <c r="D80" s="32"/>
      <c r="E80" s="1" t="str">
        <f t="shared" si="0"/>
        <v>MaintenanceFrequencyCode.Item("10 - irrégulier") = "irregular"</v>
      </c>
    </row>
    <row r="81" spans="1:5" outlineLevel="1">
      <c r="A81" s="15">
        <v>11</v>
      </c>
      <c r="B81" s="31" t="s">
        <v>188</v>
      </c>
      <c r="C81" s="16" t="s">
        <v>459</v>
      </c>
      <c r="D81" s="32"/>
      <c r="E81" s="1" t="str">
        <f t="shared" si="0"/>
        <v>MaintenanceFrequencyCode.Item("11 - non planifié") = "notPlanned"</v>
      </c>
    </row>
    <row r="82" spans="1:5" outlineLevel="1">
      <c r="A82" s="15">
        <v>12</v>
      </c>
      <c r="B82" s="31" t="s">
        <v>189</v>
      </c>
      <c r="C82" s="16" t="s">
        <v>190</v>
      </c>
      <c r="D82" s="32"/>
      <c r="E82" s="1" t="str">
        <f t="shared" si="0"/>
        <v>MaintenanceFrequencyCode.Item("12 - inconnu") = "unknown"</v>
      </c>
    </row>
    <row r="84" spans="1:5" ht="15">
      <c r="A84" s="9" t="s">
        <v>453</v>
      </c>
      <c r="B84" s="9" t="s">
        <v>460</v>
      </c>
    </row>
    <row r="85" spans="1:5" s="38" customFormat="1" ht="15" outlineLevel="1">
      <c r="A85" s="3" t="s">
        <v>79</v>
      </c>
      <c r="B85" s="44"/>
      <c r="C85" s="3" t="s">
        <v>77</v>
      </c>
      <c r="D85" s="3"/>
    </row>
    <row r="86" spans="1:5" s="38" customFormat="1" ht="15" outlineLevel="1">
      <c r="A86" s="10"/>
      <c r="B86" s="45"/>
      <c r="C86" s="46" t="s">
        <v>460</v>
      </c>
      <c r="D86" s="46"/>
    </row>
    <row r="87" spans="1:5">
      <c r="A87" s="2"/>
    </row>
    <row r="88" spans="1:5" ht="15">
      <c r="A88" s="2"/>
      <c r="B88" s="9" t="s">
        <v>461</v>
      </c>
    </row>
    <row r="89" spans="1:5" ht="15" outlineLevel="1">
      <c r="A89" s="14" t="s">
        <v>79</v>
      </c>
      <c r="B89" s="47"/>
      <c r="C89" s="14" t="s">
        <v>77</v>
      </c>
    </row>
    <row r="90" spans="1:5" ht="15" outlineLevel="1">
      <c r="A90" s="29"/>
      <c r="B90" s="48" t="s">
        <v>901</v>
      </c>
      <c r="C90" s="29" t="s">
        <v>461</v>
      </c>
    </row>
    <row r="91" spans="1:5" outlineLevel="1">
      <c r="A91" s="15">
        <v>1</v>
      </c>
      <c r="B91" s="31" t="s">
        <v>894</v>
      </c>
      <c r="C91" s="31" t="s">
        <v>59</v>
      </c>
    </row>
    <row r="92" spans="1:5" outlineLevel="1">
      <c r="A92" s="15">
        <v>2</v>
      </c>
      <c r="B92" s="31" t="s">
        <v>895</v>
      </c>
      <c r="C92" s="31" t="s">
        <v>60</v>
      </c>
    </row>
    <row r="93" spans="1:5" outlineLevel="1">
      <c r="A93" s="15">
        <v>3</v>
      </c>
      <c r="B93" s="31">
        <v>4326</v>
      </c>
      <c r="C93" s="31" t="s">
        <v>1014</v>
      </c>
    </row>
    <row r="94" spans="1:5" outlineLevel="1">
      <c r="A94" s="15">
        <v>4</v>
      </c>
      <c r="B94" s="31" t="s">
        <v>896</v>
      </c>
      <c r="C94" s="31" t="s">
        <v>62</v>
      </c>
    </row>
    <row r="95" spans="1:5" outlineLevel="1">
      <c r="A95" s="15">
        <v>5</v>
      </c>
      <c r="B95" s="31" t="s">
        <v>897</v>
      </c>
      <c r="C95" s="31" t="s">
        <v>64</v>
      </c>
    </row>
    <row r="96" spans="1:5" outlineLevel="1">
      <c r="A96" s="15">
        <v>6</v>
      </c>
      <c r="B96" s="31" t="s">
        <v>898</v>
      </c>
      <c r="C96" s="31" t="s">
        <v>66</v>
      </c>
    </row>
    <row r="97" spans="1:5" outlineLevel="1">
      <c r="A97" s="15">
        <v>7</v>
      </c>
      <c r="B97" s="31" t="s">
        <v>899</v>
      </c>
      <c r="C97" s="31" t="s">
        <v>68</v>
      </c>
    </row>
    <row r="98" spans="1:5" outlineLevel="1">
      <c r="A98" s="15">
        <v>7</v>
      </c>
      <c r="B98" s="31" t="s">
        <v>900</v>
      </c>
      <c r="C98" s="31" t="s">
        <v>69</v>
      </c>
    </row>
    <row r="99" spans="1:5">
      <c r="A99" s="2"/>
    </row>
    <row r="100" spans="1:5" ht="15">
      <c r="A100" s="9" t="s">
        <v>252</v>
      </c>
      <c r="B100" s="9" t="s">
        <v>253</v>
      </c>
    </row>
    <row r="101" spans="1:5" s="17" customFormat="1" outlineLevel="1">
      <c r="A101" s="479" t="s">
        <v>43</v>
      </c>
      <c r="B101" s="480"/>
      <c r="C101" s="10" t="s">
        <v>77</v>
      </c>
      <c r="D101" s="29" t="s">
        <v>78</v>
      </c>
    </row>
    <row r="102" spans="1:5" s="17" customFormat="1" ht="51" outlineLevel="1">
      <c r="A102" s="4" t="s">
        <v>79</v>
      </c>
      <c r="B102" s="3" t="s">
        <v>254</v>
      </c>
      <c r="C102" s="10" t="s">
        <v>253</v>
      </c>
      <c r="D102" s="29" t="s">
        <v>255</v>
      </c>
    </row>
    <row r="103" spans="1:5" ht="25.5" outlineLevel="1">
      <c r="A103" s="5">
        <v>1</v>
      </c>
      <c r="B103" s="18" t="s">
        <v>256</v>
      </c>
      <c r="C103" s="19" t="s">
        <v>257</v>
      </c>
      <c r="D103" s="32" t="s">
        <v>258</v>
      </c>
      <c r="E103" s="20"/>
    </row>
    <row r="104" spans="1:5" ht="38.25" outlineLevel="1">
      <c r="A104" s="5">
        <v>2</v>
      </c>
      <c r="B104" s="18" t="s">
        <v>259</v>
      </c>
      <c r="C104" s="19" t="s">
        <v>260</v>
      </c>
      <c r="D104" s="32" t="s">
        <v>261</v>
      </c>
      <c r="E104" s="20"/>
    </row>
    <row r="105" spans="1:5" outlineLevel="1">
      <c r="A105" s="5">
        <v>3</v>
      </c>
      <c r="B105" s="18" t="s">
        <v>262</v>
      </c>
      <c r="C105" s="19" t="s">
        <v>263</v>
      </c>
      <c r="D105" s="32" t="s">
        <v>264</v>
      </c>
      <c r="E105" s="20"/>
    </row>
    <row r="106" spans="1:5" ht="38.25" outlineLevel="1">
      <c r="A106" s="5">
        <v>4</v>
      </c>
      <c r="B106" s="18" t="s">
        <v>265</v>
      </c>
      <c r="C106" s="19" t="s">
        <v>266</v>
      </c>
      <c r="D106" s="32" t="s">
        <v>267</v>
      </c>
      <c r="E106" s="20"/>
    </row>
    <row r="107" spans="1:5" ht="51" outlineLevel="1">
      <c r="A107" s="5">
        <v>5</v>
      </c>
      <c r="B107" s="21" t="s">
        <v>268</v>
      </c>
      <c r="C107" s="19" t="s">
        <v>269</v>
      </c>
      <c r="D107" s="32" t="s">
        <v>270</v>
      </c>
      <c r="E107" s="22"/>
    </row>
    <row r="108" spans="1:5" ht="25.5" outlineLevel="1">
      <c r="A108" s="5">
        <v>6</v>
      </c>
      <c r="B108" s="21" t="s">
        <v>271</v>
      </c>
      <c r="C108" s="19" t="s">
        <v>272</v>
      </c>
      <c r="D108" s="32" t="s">
        <v>273</v>
      </c>
      <c r="E108" s="22"/>
    </row>
    <row r="109" spans="1:5" ht="38.25" outlineLevel="1">
      <c r="A109" s="5">
        <v>7</v>
      </c>
      <c r="B109" s="18" t="s">
        <v>989</v>
      </c>
      <c r="C109" s="19" t="s">
        <v>274</v>
      </c>
      <c r="D109" s="32" t="s">
        <v>275</v>
      </c>
      <c r="E109" s="20"/>
    </row>
    <row r="110" spans="1:5" ht="38.25" outlineLevel="1">
      <c r="A110" s="5">
        <v>8</v>
      </c>
      <c r="B110" s="21" t="s">
        <v>276</v>
      </c>
      <c r="C110" s="19" t="s">
        <v>277</v>
      </c>
      <c r="D110" s="32" t="s">
        <v>278</v>
      </c>
      <c r="E110" s="22"/>
    </row>
    <row r="111" spans="1:5" ht="38.25" outlineLevel="1">
      <c r="A111" s="5">
        <v>9</v>
      </c>
      <c r="B111" s="21" t="s">
        <v>279</v>
      </c>
      <c r="C111" s="19" t="s">
        <v>280</v>
      </c>
      <c r="D111" s="32" t="s">
        <v>281</v>
      </c>
      <c r="E111" s="22"/>
    </row>
    <row r="112" spans="1:5" ht="38.25" outlineLevel="1">
      <c r="A112" s="5">
        <v>10</v>
      </c>
      <c r="B112" s="18" t="s">
        <v>282</v>
      </c>
      <c r="C112" s="19" t="s">
        <v>283</v>
      </c>
      <c r="D112" s="32" t="s">
        <v>284</v>
      </c>
      <c r="E112" s="20"/>
    </row>
    <row r="113" spans="1:6" outlineLevel="1">
      <c r="A113" s="5">
        <v>11</v>
      </c>
      <c r="B113" s="23" t="s">
        <v>285</v>
      </c>
      <c r="C113" s="19" t="s">
        <v>286</v>
      </c>
      <c r="D113" s="32" t="s">
        <v>287</v>
      </c>
      <c r="E113" s="20"/>
    </row>
    <row r="114" spans="1:6" ht="25.5" outlineLevel="1">
      <c r="A114" s="5">
        <v>12</v>
      </c>
      <c r="B114" s="18" t="s">
        <v>288</v>
      </c>
      <c r="C114" s="19" t="s">
        <v>289</v>
      </c>
      <c r="D114" s="32" t="s">
        <v>290</v>
      </c>
      <c r="E114" s="20"/>
    </row>
    <row r="115" spans="1:6" outlineLevel="1">
      <c r="A115" s="5">
        <v>13</v>
      </c>
      <c r="B115" s="18" t="s">
        <v>291</v>
      </c>
      <c r="C115" s="19" t="s">
        <v>292</v>
      </c>
      <c r="D115" s="32" t="s">
        <v>293</v>
      </c>
      <c r="E115" s="20"/>
    </row>
    <row r="116" spans="1:6" ht="25.5" outlineLevel="1">
      <c r="A116" s="5">
        <v>14</v>
      </c>
      <c r="B116" s="21" t="s">
        <v>294</v>
      </c>
      <c r="C116" s="19" t="s">
        <v>295</v>
      </c>
      <c r="D116" s="32" t="s">
        <v>296</v>
      </c>
      <c r="E116" s="22"/>
    </row>
    <row r="117" spans="1:6" ht="25.5" outlineLevel="1">
      <c r="A117" s="5">
        <v>15</v>
      </c>
      <c r="B117" s="18" t="s">
        <v>297</v>
      </c>
      <c r="C117" s="19" t="s">
        <v>298</v>
      </c>
      <c r="D117" s="32" t="s">
        <v>299</v>
      </c>
      <c r="E117" s="20"/>
    </row>
    <row r="118" spans="1:6" ht="51" outlineLevel="1">
      <c r="A118" s="5">
        <v>16</v>
      </c>
      <c r="B118" s="21" t="s">
        <v>300</v>
      </c>
      <c r="C118" s="19" t="s">
        <v>301</v>
      </c>
      <c r="D118" s="32" t="s">
        <v>302</v>
      </c>
      <c r="E118" s="22"/>
    </row>
    <row r="119" spans="1:6" ht="38.25" outlineLevel="1">
      <c r="A119" s="5">
        <v>17</v>
      </c>
      <c r="B119" s="24" t="s">
        <v>303</v>
      </c>
      <c r="C119" s="19" t="s">
        <v>304</v>
      </c>
      <c r="D119" s="32" t="s">
        <v>305</v>
      </c>
    </row>
    <row r="120" spans="1:6" ht="25.5" outlineLevel="1">
      <c r="A120" s="5">
        <v>18</v>
      </c>
      <c r="B120" s="18" t="s">
        <v>306</v>
      </c>
      <c r="C120" s="19" t="s">
        <v>307</v>
      </c>
      <c r="D120" s="32" t="s">
        <v>308</v>
      </c>
      <c r="E120" s="20"/>
    </row>
    <row r="121" spans="1:6" ht="51" outlineLevel="1">
      <c r="A121" s="5">
        <v>19</v>
      </c>
      <c r="B121" s="33" t="s">
        <v>309</v>
      </c>
      <c r="C121" s="19" t="s">
        <v>310</v>
      </c>
      <c r="D121" s="32" t="s">
        <v>311</v>
      </c>
      <c r="E121" s="22"/>
    </row>
    <row r="123" spans="1:6" ht="15">
      <c r="A123" s="9" t="s">
        <v>347</v>
      </c>
      <c r="B123" s="9" t="s">
        <v>355</v>
      </c>
    </row>
    <row r="124" spans="1:6" outlineLevel="1">
      <c r="A124" s="477" t="s">
        <v>43</v>
      </c>
      <c r="B124" s="477"/>
      <c r="C124" s="10" t="s">
        <v>77</v>
      </c>
      <c r="D124" s="29" t="s">
        <v>78</v>
      </c>
    </row>
    <row r="125" spans="1:6" ht="25.5" outlineLevel="1">
      <c r="A125" s="29" t="s">
        <v>79</v>
      </c>
      <c r="B125" s="36" t="s">
        <v>356</v>
      </c>
      <c r="C125" s="36" t="s">
        <v>355</v>
      </c>
      <c r="D125" s="37" t="s">
        <v>357</v>
      </c>
      <c r="E125" s="36" t="s">
        <v>902</v>
      </c>
      <c r="F125" s="36" t="s">
        <v>903</v>
      </c>
    </row>
    <row r="126" spans="1:6" outlineLevel="1">
      <c r="A126" s="31">
        <v>1</v>
      </c>
      <c r="B126" s="31" t="s">
        <v>358</v>
      </c>
      <c r="C126" s="32" t="s">
        <v>359</v>
      </c>
      <c r="D126" s="32"/>
      <c r="E126" s="32" t="s">
        <v>466</v>
      </c>
      <c r="F126" s="32"/>
    </row>
    <row r="127" spans="1:6" outlineLevel="1">
      <c r="A127" s="31">
        <v>2</v>
      </c>
      <c r="B127" s="31" t="s">
        <v>360</v>
      </c>
      <c r="C127" s="32" t="s">
        <v>361</v>
      </c>
      <c r="D127" s="32"/>
      <c r="E127" s="32" t="s">
        <v>467</v>
      </c>
      <c r="F127" s="32"/>
    </row>
    <row r="128" spans="1:6" outlineLevel="1">
      <c r="A128" s="31">
        <v>3</v>
      </c>
      <c r="B128" s="31" t="s">
        <v>362</v>
      </c>
      <c r="C128" s="32" t="s">
        <v>363</v>
      </c>
      <c r="D128" s="32"/>
      <c r="E128" s="32" t="s">
        <v>468</v>
      </c>
      <c r="F128" s="32"/>
    </row>
    <row r="129" spans="1:6" outlineLevel="1">
      <c r="A129" s="31">
        <v>4</v>
      </c>
      <c r="B129" s="31" t="s">
        <v>364</v>
      </c>
      <c r="C129" s="32" t="s">
        <v>365</v>
      </c>
      <c r="D129" s="32"/>
      <c r="E129" s="32" t="s">
        <v>469</v>
      </c>
      <c r="F129" s="32"/>
    </row>
    <row r="130" spans="1:6" outlineLevel="1">
      <c r="A130" s="31">
        <v>5</v>
      </c>
      <c r="B130" s="31" t="s">
        <v>366</v>
      </c>
      <c r="C130" s="32" t="s">
        <v>367</v>
      </c>
      <c r="D130" s="32"/>
      <c r="E130" s="32" t="s">
        <v>470</v>
      </c>
      <c r="F130" s="32"/>
    </row>
    <row r="131" spans="1:6" outlineLevel="1">
      <c r="A131" s="31">
        <v>6</v>
      </c>
      <c r="B131" s="31" t="s">
        <v>368</v>
      </c>
      <c r="C131" s="32" t="s">
        <v>369</v>
      </c>
      <c r="D131" s="32"/>
      <c r="E131" s="32" t="s">
        <v>471</v>
      </c>
      <c r="F131" s="32"/>
    </row>
    <row r="132" spans="1:6" outlineLevel="1">
      <c r="A132" s="31">
        <v>7</v>
      </c>
      <c r="B132" s="31" t="s">
        <v>370</v>
      </c>
      <c r="C132" s="32" t="s">
        <v>371</v>
      </c>
      <c r="D132" s="32"/>
      <c r="E132" s="32" t="s">
        <v>472</v>
      </c>
      <c r="F132" s="32"/>
    </row>
    <row r="133" spans="1:6" outlineLevel="1">
      <c r="A133" s="31">
        <v>8</v>
      </c>
      <c r="B133" s="31" t="s">
        <v>372</v>
      </c>
      <c r="C133" s="32" t="s">
        <v>373</v>
      </c>
      <c r="D133" s="32"/>
      <c r="E133" s="32" t="s">
        <v>473</v>
      </c>
      <c r="F133" s="32"/>
    </row>
    <row r="134" spans="1:6" outlineLevel="1">
      <c r="A134" s="31">
        <v>9</v>
      </c>
      <c r="B134" s="31" t="s">
        <v>374</v>
      </c>
      <c r="C134" s="32" t="s">
        <v>375</v>
      </c>
      <c r="D134" s="32"/>
      <c r="E134" s="32" t="s">
        <v>474</v>
      </c>
      <c r="F134" s="32"/>
    </row>
    <row r="135" spans="1:6" outlineLevel="1">
      <c r="A135" s="31">
        <v>10</v>
      </c>
      <c r="B135" s="31" t="s">
        <v>376</v>
      </c>
      <c r="C135" s="32" t="s">
        <v>377</v>
      </c>
      <c r="D135" s="32"/>
      <c r="E135" s="32" t="s">
        <v>475</v>
      </c>
      <c r="F135" s="32"/>
    </row>
    <row r="136" spans="1:6" outlineLevel="1">
      <c r="A136" s="31">
        <v>11</v>
      </c>
      <c r="B136" s="31" t="s">
        <v>378</v>
      </c>
      <c r="C136" s="32" t="s">
        <v>379</v>
      </c>
      <c r="D136" s="32"/>
      <c r="E136" s="32" t="s">
        <v>476</v>
      </c>
      <c r="F136" s="32"/>
    </row>
    <row r="137" spans="1:6" outlineLevel="1">
      <c r="A137" s="31">
        <v>12</v>
      </c>
      <c r="B137" s="31" t="s">
        <v>380</v>
      </c>
      <c r="C137" s="32" t="s">
        <v>381</v>
      </c>
      <c r="D137" s="32"/>
      <c r="E137" s="32" t="s">
        <v>477</v>
      </c>
      <c r="F137" s="32"/>
    </row>
    <row r="138" spans="1:6" outlineLevel="1">
      <c r="A138" s="31">
        <v>13</v>
      </c>
      <c r="B138" s="31" t="s">
        <v>382</v>
      </c>
      <c r="C138" s="32" t="s">
        <v>383</v>
      </c>
      <c r="D138" s="32"/>
      <c r="E138" s="32" t="s">
        <v>478</v>
      </c>
      <c r="F138" s="32"/>
    </row>
    <row r="139" spans="1:6" outlineLevel="1">
      <c r="A139" s="31">
        <v>14</v>
      </c>
      <c r="B139" s="31" t="s">
        <v>384</v>
      </c>
      <c r="C139" s="32" t="s">
        <v>385</v>
      </c>
      <c r="D139" s="32"/>
      <c r="E139" s="32" t="s">
        <v>479</v>
      </c>
      <c r="F139" s="32"/>
    </row>
    <row r="140" spans="1:6" outlineLevel="1">
      <c r="A140" s="31">
        <v>15</v>
      </c>
      <c r="B140" s="31" t="s">
        <v>386</v>
      </c>
      <c r="C140" s="32" t="s">
        <v>387</v>
      </c>
      <c r="D140" s="32"/>
      <c r="E140" s="32" t="s">
        <v>480</v>
      </c>
      <c r="F140" s="32"/>
    </row>
    <row r="141" spans="1:6" outlineLevel="1">
      <c r="A141" s="31">
        <v>16</v>
      </c>
      <c r="B141" s="31" t="s">
        <v>388</v>
      </c>
      <c r="C141" s="32" t="s">
        <v>389</v>
      </c>
      <c r="D141" s="32"/>
      <c r="E141" s="32" t="s">
        <v>481</v>
      </c>
      <c r="F141" s="32"/>
    </row>
    <row r="142" spans="1:6" outlineLevel="1">
      <c r="A142" s="31">
        <v>17</v>
      </c>
      <c r="B142" s="31" t="s">
        <v>390</v>
      </c>
      <c r="C142" s="32" t="s">
        <v>391</v>
      </c>
      <c r="D142" s="32"/>
      <c r="E142" s="32" t="s">
        <v>482</v>
      </c>
      <c r="F142" s="32"/>
    </row>
    <row r="143" spans="1:6" outlineLevel="1">
      <c r="A143" s="31">
        <v>18</v>
      </c>
      <c r="B143" s="31" t="s">
        <v>392</v>
      </c>
      <c r="C143" s="32" t="s">
        <v>393</v>
      </c>
      <c r="D143" s="32"/>
      <c r="E143" s="32" t="s">
        <v>483</v>
      </c>
      <c r="F143" s="32"/>
    </row>
    <row r="144" spans="1:6" ht="25.5" outlineLevel="1">
      <c r="A144" s="31">
        <v>19</v>
      </c>
      <c r="B144" s="31" t="s">
        <v>394</v>
      </c>
      <c r="C144" s="32" t="s">
        <v>395</v>
      </c>
      <c r="D144" s="32"/>
      <c r="E144" s="32" t="s">
        <v>484</v>
      </c>
      <c r="F144" s="32"/>
    </row>
    <row r="145" spans="1:6" outlineLevel="1">
      <c r="A145" s="31">
        <v>20</v>
      </c>
      <c r="B145" s="31" t="s">
        <v>396</v>
      </c>
      <c r="C145" s="32" t="s">
        <v>397</v>
      </c>
      <c r="D145" s="32"/>
      <c r="E145" s="32" t="s">
        <v>485</v>
      </c>
      <c r="F145" s="32"/>
    </row>
    <row r="146" spans="1:6" outlineLevel="1">
      <c r="A146" s="31">
        <v>21</v>
      </c>
      <c r="B146" s="31" t="s">
        <v>398</v>
      </c>
      <c r="C146" s="32" t="s">
        <v>399</v>
      </c>
      <c r="D146" s="32"/>
      <c r="E146" s="32" t="s">
        <v>486</v>
      </c>
      <c r="F146" s="32"/>
    </row>
    <row r="147" spans="1:6" outlineLevel="1">
      <c r="A147" s="31">
        <v>22</v>
      </c>
      <c r="B147" s="31" t="s">
        <v>400</v>
      </c>
      <c r="C147" s="32" t="s">
        <v>401</v>
      </c>
      <c r="D147" s="32"/>
      <c r="E147" s="32" t="s">
        <v>487</v>
      </c>
      <c r="F147" s="32"/>
    </row>
    <row r="148" spans="1:6" ht="25.5" outlineLevel="1">
      <c r="A148" s="31">
        <v>23</v>
      </c>
      <c r="B148" s="31" t="s">
        <v>402</v>
      </c>
      <c r="C148" s="32" t="s">
        <v>403</v>
      </c>
      <c r="D148" s="32"/>
      <c r="E148" s="32" t="s">
        <v>488</v>
      </c>
      <c r="F148" s="32"/>
    </row>
    <row r="149" spans="1:6" ht="25.5" outlineLevel="1">
      <c r="A149" s="31">
        <v>24</v>
      </c>
      <c r="B149" s="31" t="s">
        <v>404</v>
      </c>
      <c r="C149" s="32" t="s">
        <v>1031</v>
      </c>
      <c r="D149" s="32"/>
      <c r="E149" s="32" t="s">
        <v>1032</v>
      </c>
      <c r="F149" s="32"/>
    </row>
    <row r="150" spans="1:6" outlineLevel="1">
      <c r="A150" s="31">
        <v>25</v>
      </c>
      <c r="B150" s="31" t="s">
        <v>405</v>
      </c>
      <c r="C150" s="32" t="s">
        <v>406</v>
      </c>
      <c r="D150" s="32"/>
      <c r="E150" s="32" t="s">
        <v>489</v>
      </c>
      <c r="F150" s="32"/>
    </row>
    <row r="151" spans="1:6" outlineLevel="1">
      <c r="A151" s="31">
        <v>26</v>
      </c>
      <c r="B151" s="31" t="s">
        <v>407</v>
      </c>
      <c r="C151" s="32" t="s">
        <v>408</v>
      </c>
      <c r="D151" s="32"/>
      <c r="E151" s="32" t="s">
        <v>490</v>
      </c>
      <c r="F151" s="32"/>
    </row>
    <row r="152" spans="1:6" ht="25.5" outlineLevel="1">
      <c r="A152" s="31">
        <v>27</v>
      </c>
      <c r="B152" s="31" t="s">
        <v>409</v>
      </c>
      <c r="C152" s="32" t="s">
        <v>410</v>
      </c>
      <c r="D152" s="32"/>
      <c r="E152" s="32" t="s">
        <v>491</v>
      </c>
      <c r="F152" s="32"/>
    </row>
    <row r="153" spans="1:6" ht="25.5" outlineLevel="1">
      <c r="A153" s="31">
        <v>28</v>
      </c>
      <c r="B153" s="31" t="s">
        <v>411</v>
      </c>
      <c r="C153" s="32" t="s">
        <v>412</v>
      </c>
      <c r="D153" s="32"/>
      <c r="E153" s="32" t="s">
        <v>492</v>
      </c>
      <c r="F153" s="32"/>
    </row>
    <row r="154" spans="1:6" outlineLevel="1">
      <c r="A154" s="31">
        <v>29</v>
      </c>
      <c r="B154" s="31" t="s">
        <v>413</v>
      </c>
      <c r="C154" s="32" t="s">
        <v>414</v>
      </c>
      <c r="D154" s="32"/>
      <c r="E154" s="32" t="s">
        <v>493</v>
      </c>
      <c r="F154" s="32"/>
    </row>
    <row r="155" spans="1:6" outlineLevel="1">
      <c r="A155" s="31">
        <v>30</v>
      </c>
      <c r="B155" s="31" t="s">
        <v>415</v>
      </c>
      <c r="C155" s="32" t="s">
        <v>416</v>
      </c>
      <c r="D155" s="32"/>
      <c r="E155" s="32" t="s">
        <v>494</v>
      </c>
      <c r="F155" s="32"/>
    </row>
    <row r="156" spans="1:6" outlineLevel="1">
      <c r="A156" s="31">
        <v>31</v>
      </c>
      <c r="B156" s="31" t="s">
        <v>417</v>
      </c>
      <c r="C156" s="32" t="s">
        <v>418</v>
      </c>
      <c r="D156" s="32"/>
      <c r="E156" s="32" t="s">
        <v>495</v>
      </c>
      <c r="F156" s="32"/>
    </row>
    <row r="157" spans="1:6" outlineLevel="1">
      <c r="A157" s="31">
        <v>32</v>
      </c>
      <c r="B157" s="31" t="s">
        <v>419</v>
      </c>
      <c r="C157" s="32" t="s">
        <v>420</v>
      </c>
      <c r="D157" s="32"/>
      <c r="E157" s="32" t="s">
        <v>496</v>
      </c>
      <c r="F157" s="32"/>
    </row>
    <row r="158" spans="1:6" outlineLevel="1">
      <c r="A158" s="31">
        <v>33</v>
      </c>
      <c r="B158" s="31" t="s">
        <v>421</v>
      </c>
      <c r="C158" s="32" t="s">
        <v>422</v>
      </c>
      <c r="D158" s="32"/>
      <c r="E158" s="32" t="s">
        <v>497</v>
      </c>
      <c r="F158" s="32"/>
    </row>
    <row r="159" spans="1:6" outlineLevel="1">
      <c r="A159" s="31">
        <v>34</v>
      </c>
      <c r="B159" s="31" t="s">
        <v>423</v>
      </c>
      <c r="C159" s="32" t="s">
        <v>424</v>
      </c>
      <c r="D159" s="32"/>
      <c r="E159" s="32" t="s">
        <v>498</v>
      </c>
      <c r="F159" s="32"/>
    </row>
    <row r="160" spans="1:6">
      <c r="C160" s="6"/>
    </row>
    <row r="161" spans="1:4" ht="15">
      <c r="A161" s="9" t="s">
        <v>451</v>
      </c>
      <c r="B161" s="9" t="s">
        <v>462</v>
      </c>
      <c r="C161" s="6"/>
      <c r="D161" s="6"/>
    </row>
    <row r="162" spans="1:4" outlineLevel="1">
      <c r="A162" s="477" t="s">
        <v>43</v>
      </c>
      <c r="B162" s="477"/>
      <c r="C162" s="10" t="s">
        <v>77</v>
      </c>
      <c r="D162" s="6"/>
    </row>
    <row r="163" spans="1:4" outlineLevel="1">
      <c r="A163" s="29" t="s">
        <v>79</v>
      </c>
      <c r="B163" s="36" t="s">
        <v>464</v>
      </c>
      <c r="C163" s="36" t="s">
        <v>462</v>
      </c>
      <c r="D163" s="6"/>
    </row>
    <row r="164" spans="1:4" outlineLevel="1">
      <c r="A164" s="31">
        <v>1</v>
      </c>
      <c r="B164" s="32" t="s">
        <v>55</v>
      </c>
      <c r="C164" s="31" t="s">
        <v>44</v>
      </c>
    </row>
    <row r="165" spans="1:4" outlineLevel="1">
      <c r="A165" s="31">
        <v>2</v>
      </c>
      <c r="B165" s="32" t="s">
        <v>61</v>
      </c>
      <c r="C165" s="31" t="s">
        <v>46</v>
      </c>
    </row>
    <row r="166" spans="1:4" outlineLevel="1">
      <c r="A166" s="31">
        <v>3</v>
      </c>
      <c r="B166" s="32" t="s">
        <v>63</v>
      </c>
      <c r="C166" s="31" t="s">
        <v>65</v>
      </c>
    </row>
    <row r="167" spans="1:4" outlineLevel="1">
      <c r="A167" s="31">
        <v>4</v>
      </c>
      <c r="B167" s="32" t="s">
        <v>67</v>
      </c>
      <c r="C167" s="31" t="s">
        <v>45</v>
      </c>
    </row>
    <row r="168" spans="1:4" outlineLevel="1">
      <c r="C168" s="6"/>
      <c r="D168" s="6"/>
    </row>
    <row r="169" spans="1:4" ht="15" outlineLevel="1">
      <c r="B169" s="9" t="s">
        <v>463</v>
      </c>
      <c r="C169" s="6"/>
      <c r="D169" s="6"/>
    </row>
    <row r="170" spans="1:4" outlineLevel="1">
      <c r="A170" s="478" t="s">
        <v>499</v>
      </c>
      <c r="B170" s="478"/>
      <c r="C170" s="46"/>
      <c r="D170" s="6"/>
    </row>
    <row r="171" spans="1:4" outlineLevel="1">
      <c r="A171" s="477" t="s">
        <v>43</v>
      </c>
      <c r="B171" s="477"/>
      <c r="C171" s="29" t="s">
        <v>77</v>
      </c>
      <c r="D171" s="6"/>
    </row>
    <row r="172" spans="1:4" outlineLevel="1">
      <c r="A172" s="29" t="s">
        <v>79</v>
      </c>
      <c r="B172" s="36" t="s">
        <v>465</v>
      </c>
      <c r="C172" s="36" t="s">
        <v>463</v>
      </c>
      <c r="D172" s="6"/>
    </row>
    <row r="173" spans="1:4" outlineLevel="1">
      <c r="A173" s="31">
        <v>1</v>
      </c>
      <c r="B173" s="31" t="s">
        <v>358</v>
      </c>
      <c r="C173" s="32" t="s">
        <v>466</v>
      </c>
      <c r="D173" s="6"/>
    </row>
    <row r="174" spans="1:4" outlineLevel="1">
      <c r="A174" s="31">
        <v>2</v>
      </c>
      <c r="B174" s="31" t="s">
        <v>360</v>
      </c>
      <c r="C174" s="32" t="s">
        <v>467</v>
      </c>
      <c r="D174" s="6"/>
    </row>
    <row r="175" spans="1:4" outlineLevel="1">
      <c r="A175" s="31">
        <v>3</v>
      </c>
      <c r="B175" s="31" t="s">
        <v>362</v>
      </c>
      <c r="C175" s="32" t="s">
        <v>468</v>
      </c>
      <c r="D175" s="6"/>
    </row>
    <row r="176" spans="1:4" outlineLevel="1">
      <c r="A176" s="31">
        <v>4</v>
      </c>
      <c r="B176" s="31" t="s">
        <v>364</v>
      </c>
      <c r="C176" s="32" t="s">
        <v>469</v>
      </c>
      <c r="D176" s="6"/>
    </row>
    <row r="177" spans="1:4" outlineLevel="1">
      <c r="A177" s="31">
        <v>5</v>
      </c>
      <c r="B177" s="31" t="s">
        <v>366</v>
      </c>
      <c r="C177" s="32" t="s">
        <v>470</v>
      </c>
      <c r="D177" s="6"/>
    </row>
    <row r="178" spans="1:4" outlineLevel="1">
      <c r="A178" s="31">
        <v>6</v>
      </c>
      <c r="B178" s="31" t="s">
        <v>368</v>
      </c>
      <c r="C178" s="32" t="s">
        <v>471</v>
      </c>
      <c r="D178" s="6"/>
    </row>
    <row r="179" spans="1:4" outlineLevel="1">
      <c r="A179" s="31">
        <v>7</v>
      </c>
      <c r="B179" s="31" t="s">
        <v>370</v>
      </c>
      <c r="C179" s="32" t="s">
        <v>472</v>
      </c>
      <c r="D179" s="6"/>
    </row>
    <row r="180" spans="1:4" outlineLevel="1">
      <c r="A180" s="31">
        <v>8</v>
      </c>
      <c r="B180" s="31" t="s">
        <v>372</v>
      </c>
      <c r="C180" s="32" t="s">
        <v>473</v>
      </c>
      <c r="D180" s="6"/>
    </row>
    <row r="181" spans="1:4" outlineLevel="1">
      <c r="A181" s="31">
        <v>9</v>
      </c>
      <c r="B181" s="31" t="s">
        <v>374</v>
      </c>
      <c r="C181" s="32" t="s">
        <v>474</v>
      </c>
      <c r="D181" s="6"/>
    </row>
    <row r="182" spans="1:4" outlineLevel="1">
      <c r="A182" s="31">
        <v>10</v>
      </c>
      <c r="B182" s="31" t="s">
        <v>376</v>
      </c>
      <c r="C182" s="32" t="s">
        <v>475</v>
      </c>
      <c r="D182" s="6"/>
    </row>
    <row r="183" spans="1:4" outlineLevel="1">
      <c r="A183" s="31">
        <v>11</v>
      </c>
      <c r="B183" s="31" t="s">
        <v>378</v>
      </c>
      <c r="C183" s="32" t="s">
        <v>476</v>
      </c>
      <c r="D183" s="6"/>
    </row>
    <row r="184" spans="1:4" outlineLevel="1">
      <c r="A184" s="31">
        <v>12</v>
      </c>
      <c r="B184" s="31" t="s">
        <v>380</v>
      </c>
      <c r="C184" s="32" t="s">
        <v>477</v>
      </c>
      <c r="D184" s="6"/>
    </row>
    <row r="185" spans="1:4" outlineLevel="1">
      <c r="A185" s="31">
        <v>13</v>
      </c>
      <c r="B185" s="31" t="s">
        <v>382</v>
      </c>
      <c r="C185" s="32" t="s">
        <v>478</v>
      </c>
      <c r="D185" s="6"/>
    </row>
    <row r="186" spans="1:4" outlineLevel="1">
      <c r="A186" s="31">
        <v>14</v>
      </c>
      <c r="B186" s="31" t="s">
        <v>384</v>
      </c>
      <c r="C186" s="32" t="s">
        <v>479</v>
      </c>
      <c r="D186" s="6"/>
    </row>
    <row r="187" spans="1:4" outlineLevel="1">
      <c r="A187" s="31">
        <v>15</v>
      </c>
      <c r="B187" s="31" t="s">
        <v>386</v>
      </c>
      <c r="C187" s="32" t="s">
        <v>480</v>
      </c>
      <c r="D187" s="6"/>
    </row>
    <row r="188" spans="1:4" outlineLevel="1">
      <c r="A188" s="31">
        <v>16</v>
      </c>
      <c r="B188" s="31" t="s">
        <v>388</v>
      </c>
      <c r="C188" s="32" t="s">
        <v>481</v>
      </c>
      <c r="D188" s="6"/>
    </row>
    <row r="189" spans="1:4" outlineLevel="1">
      <c r="A189" s="31">
        <v>17</v>
      </c>
      <c r="B189" s="31" t="s">
        <v>390</v>
      </c>
      <c r="C189" s="32" t="s">
        <v>482</v>
      </c>
      <c r="D189" s="6"/>
    </row>
    <row r="190" spans="1:4" outlineLevel="1">
      <c r="A190" s="31">
        <v>18</v>
      </c>
      <c r="B190" s="31" t="s">
        <v>392</v>
      </c>
      <c r="C190" s="32" t="s">
        <v>483</v>
      </c>
      <c r="D190" s="6"/>
    </row>
    <row r="191" spans="1:4" outlineLevel="1">
      <c r="A191" s="31">
        <v>19</v>
      </c>
      <c r="B191" s="31" t="s">
        <v>394</v>
      </c>
      <c r="C191" s="32" t="s">
        <v>484</v>
      </c>
      <c r="D191" s="6"/>
    </row>
    <row r="192" spans="1:4" outlineLevel="1">
      <c r="A192" s="31">
        <v>20</v>
      </c>
      <c r="B192" s="31" t="s">
        <v>396</v>
      </c>
      <c r="C192" s="32" t="s">
        <v>485</v>
      </c>
      <c r="D192" s="6"/>
    </row>
    <row r="193" spans="1:4" outlineLevel="1">
      <c r="A193" s="31">
        <v>21</v>
      </c>
      <c r="B193" s="31" t="s">
        <v>398</v>
      </c>
      <c r="C193" s="32" t="s">
        <v>486</v>
      </c>
      <c r="D193" s="6"/>
    </row>
    <row r="194" spans="1:4" outlineLevel="1">
      <c r="A194" s="31">
        <v>22</v>
      </c>
      <c r="B194" s="31" t="s">
        <v>400</v>
      </c>
      <c r="C194" s="32" t="s">
        <v>487</v>
      </c>
      <c r="D194" s="6"/>
    </row>
    <row r="195" spans="1:4" outlineLevel="1">
      <c r="A195" s="31">
        <v>23</v>
      </c>
      <c r="B195" s="31" t="s">
        <v>402</v>
      </c>
      <c r="C195" s="32" t="s">
        <v>488</v>
      </c>
      <c r="D195" s="6"/>
    </row>
    <row r="196" spans="1:4" outlineLevel="1">
      <c r="A196" s="31">
        <v>24</v>
      </c>
      <c r="B196" s="31" t="s">
        <v>404</v>
      </c>
      <c r="C196" s="32" t="s">
        <v>1032</v>
      </c>
      <c r="D196" s="6"/>
    </row>
    <row r="197" spans="1:4" outlineLevel="1">
      <c r="A197" s="31">
        <v>25</v>
      </c>
      <c r="B197" s="31" t="s">
        <v>405</v>
      </c>
      <c r="C197" s="32" t="s">
        <v>489</v>
      </c>
      <c r="D197" s="6"/>
    </row>
    <row r="198" spans="1:4" outlineLevel="1">
      <c r="A198" s="31">
        <v>26</v>
      </c>
      <c r="B198" s="31" t="s">
        <v>407</v>
      </c>
      <c r="C198" s="32" t="s">
        <v>490</v>
      </c>
      <c r="D198" s="6"/>
    </row>
    <row r="199" spans="1:4" outlineLevel="1">
      <c r="A199" s="31">
        <v>27</v>
      </c>
      <c r="B199" s="31" t="s">
        <v>409</v>
      </c>
      <c r="C199" s="32" t="s">
        <v>491</v>
      </c>
      <c r="D199" s="6"/>
    </row>
    <row r="200" spans="1:4" outlineLevel="1">
      <c r="A200" s="31">
        <v>28</v>
      </c>
      <c r="B200" s="31" t="s">
        <v>411</v>
      </c>
      <c r="C200" s="32" t="s">
        <v>492</v>
      </c>
      <c r="D200" s="6"/>
    </row>
    <row r="201" spans="1:4" outlineLevel="1">
      <c r="A201" s="31">
        <v>29</v>
      </c>
      <c r="B201" s="31" t="s">
        <v>413</v>
      </c>
      <c r="C201" s="32" t="s">
        <v>493</v>
      </c>
      <c r="D201" s="6"/>
    </row>
    <row r="202" spans="1:4" outlineLevel="1">
      <c r="A202" s="31">
        <v>30</v>
      </c>
      <c r="B202" s="31" t="s">
        <v>415</v>
      </c>
      <c r="C202" s="32" t="s">
        <v>494</v>
      </c>
      <c r="D202" s="6"/>
    </row>
    <row r="203" spans="1:4" outlineLevel="1">
      <c r="A203" s="31">
        <v>31</v>
      </c>
      <c r="B203" s="31" t="s">
        <v>417</v>
      </c>
      <c r="C203" s="32" t="s">
        <v>495</v>
      </c>
      <c r="D203" s="6"/>
    </row>
    <row r="204" spans="1:4" outlineLevel="1">
      <c r="A204" s="31">
        <v>32</v>
      </c>
      <c r="B204" s="31" t="s">
        <v>419</v>
      </c>
      <c r="C204" s="32" t="s">
        <v>496</v>
      </c>
      <c r="D204" s="6"/>
    </row>
    <row r="205" spans="1:4" outlineLevel="1">
      <c r="A205" s="31">
        <v>33</v>
      </c>
      <c r="B205" s="31" t="s">
        <v>421</v>
      </c>
      <c r="C205" s="32" t="s">
        <v>497</v>
      </c>
      <c r="D205" s="6"/>
    </row>
    <row r="206" spans="1:4" outlineLevel="1">
      <c r="A206" s="31">
        <v>34</v>
      </c>
      <c r="B206" s="31" t="s">
        <v>423</v>
      </c>
      <c r="C206" s="32" t="s">
        <v>498</v>
      </c>
      <c r="D206" s="6"/>
    </row>
    <row r="207" spans="1:4" outlineLevel="1">
      <c r="C207" s="6"/>
      <c r="D207" s="6"/>
    </row>
    <row r="208" spans="1:4" outlineLevel="1">
      <c r="A208" s="478" t="s">
        <v>500</v>
      </c>
      <c r="B208" s="478"/>
      <c r="C208" s="46"/>
      <c r="D208" s="6"/>
    </row>
    <row r="209" spans="1:4" outlineLevel="1">
      <c r="A209" s="477" t="s">
        <v>43</v>
      </c>
      <c r="B209" s="477"/>
      <c r="C209" s="29" t="s">
        <v>77</v>
      </c>
      <c r="D209" s="6"/>
    </row>
    <row r="210" spans="1:4" outlineLevel="1">
      <c r="A210" s="29" t="s">
        <v>79</v>
      </c>
      <c r="B210" s="36" t="s">
        <v>465</v>
      </c>
      <c r="C210" s="36" t="s">
        <v>463</v>
      </c>
      <c r="D210" s="6"/>
    </row>
    <row r="211" spans="1:4" outlineLevel="1">
      <c r="C211" s="6"/>
      <c r="D211" s="6"/>
    </row>
    <row r="212" spans="1:4" outlineLevel="1">
      <c r="A212" s="478" t="s">
        <v>501</v>
      </c>
      <c r="B212" s="478"/>
      <c r="C212" s="46"/>
      <c r="D212" s="6"/>
    </row>
    <row r="213" spans="1:4" outlineLevel="1">
      <c r="A213" s="477" t="s">
        <v>43</v>
      </c>
      <c r="B213" s="477"/>
      <c r="C213" s="29" t="s">
        <v>77</v>
      </c>
      <c r="D213" s="6"/>
    </row>
    <row r="214" spans="1:4" outlineLevel="1">
      <c r="A214" s="29" t="s">
        <v>79</v>
      </c>
      <c r="B214" s="36" t="s">
        <v>465</v>
      </c>
      <c r="C214" s="36" t="s">
        <v>463</v>
      </c>
      <c r="D214" s="6"/>
    </row>
    <row r="215" spans="1:4" outlineLevel="1">
      <c r="A215" s="31">
        <v>1</v>
      </c>
      <c r="B215" s="31"/>
      <c r="C215" s="237" t="s">
        <v>527</v>
      </c>
      <c r="D215" s="6"/>
    </row>
    <row r="216" spans="1:4" outlineLevel="1">
      <c r="C216" s="238" t="s">
        <v>528</v>
      </c>
      <c r="D216" s="6"/>
    </row>
    <row r="217" spans="1:4" outlineLevel="1">
      <c r="A217" s="478" t="s">
        <v>502</v>
      </c>
      <c r="B217" s="478"/>
      <c r="C217" s="238" t="s">
        <v>529</v>
      </c>
      <c r="D217" s="6"/>
    </row>
    <row r="218" spans="1:4" outlineLevel="1">
      <c r="A218" s="477" t="s">
        <v>43</v>
      </c>
      <c r="B218" s="477"/>
      <c r="C218" s="238" t="s">
        <v>530</v>
      </c>
      <c r="D218" s="6"/>
    </row>
    <row r="219" spans="1:4" outlineLevel="1">
      <c r="A219" s="29" t="s">
        <v>79</v>
      </c>
      <c r="B219" s="36" t="s">
        <v>465</v>
      </c>
      <c r="C219" s="238" t="s">
        <v>531</v>
      </c>
      <c r="D219" s="6"/>
    </row>
    <row r="220" spans="1:4" outlineLevel="1">
      <c r="A220" s="31">
        <v>1</v>
      </c>
      <c r="B220" s="31"/>
      <c r="C220" s="238" t="s">
        <v>532</v>
      </c>
      <c r="D220" s="6"/>
    </row>
    <row r="221" spans="1:4" outlineLevel="1">
      <c r="A221" s="31">
        <v>2</v>
      </c>
      <c r="B221" s="31"/>
      <c r="C221" s="238" t="s">
        <v>533</v>
      </c>
      <c r="D221" s="6"/>
    </row>
    <row r="222" spans="1:4" outlineLevel="1">
      <c r="A222" s="31">
        <v>3</v>
      </c>
      <c r="B222" s="31"/>
      <c r="C222" s="238" t="s">
        <v>534</v>
      </c>
      <c r="D222" s="6"/>
    </row>
    <row r="223" spans="1:4" outlineLevel="1">
      <c r="A223" s="31">
        <v>4</v>
      </c>
      <c r="B223" s="31"/>
      <c r="C223" s="238" t="s">
        <v>535</v>
      </c>
      <c r="D223" s="6"/>
    </row>
    <row r="224" spans="1:4" outlineLevel="1">
      <c r="A224" s="31">
        <v>5</v>
      </c>
      <c r="B224" s="31"/>
      <c r="C224" s="238" t="s">
        <v>536</v>
      </c>
      <c r="D224" s="6"/>
    </row>
    <row r="225" spans="1:4" outlineLevel="1">
      <c r="A225" s="31">
        <v>6</v>
      </c>
      <c r="B225" s="31"/>
      <c r="C225" s="238" t="s">
        <v>537</v>
      </c>
      <c r="D225" s="6"/>
    </row>
    <row r="226" spans="1:4" outlineLevel="1">
      <c r="A226" s="31">
        <v>7</v>
      </c>
      <c r="B226" s="31"/>
      <c r="C226" s="239" t="s">
        <v>538</v>
      </c>
      <c r="D226" s="6"/>
    </row>
    <row r="227" spans="1:4" outlineLevel="1">
      <c r="A227" s="31">
        <v>8</v>
      </c>
      <c r="B227" s="31"/>
      <c r="C227" s="237" t="s">
        <v>539</v>
      </c>
      <c r="D227" s="6"/>
    </row>
    <row r="228" spans="1:4" outlineLevel="1">
      <c r="A228" s="31">
        <v>9</v>
      </c>
      <c r="B228" s="31"/>
      <c r="C228" s="238" t="s">
        <v>540</v>
      </c>
      <c r="D228" s="6"/>
    </row>
    <row r="229" spans="1:4" outlineLevel="1">
      <c r="A229" s="31">
        <v>10</v>
      </c>
      <c r="B229" s="31"/>
      <c r="C229" s="238" t="s">
        <v>541</v>
      </c>
      <c r="D229" s="6"/>
    </row>
    <row r="230" spans="1:4" ht="15.75" outlineLevel="1">
      <c r="A230" s="31">
        <v>11</v>
      </c>
      <c r="B230" s="31"/>
      <c r="C230" s="240" t="s">
        <v>542</v>
      </c>
      <c r="D230" s="6"/>
    </row>
    <row r="231" spans="1:4" outlineLevel="1">
      <c r="A231" s="31">
        <v>12</v>
      </c>
      <c r="B231" s="31"/>
      <c r="C231" s="238" t="s">
        <v>543</v>
      </c>
      <c r="D231" s="6"/>
    </row>
    <row r="232" spans="1:4" outlineLevel="1">
      <c r="A232" s="31">
        <v>13</v>
      </c>
      <c r="B232" s="31"/>
      <c r="C232" s="238" t="s">
        <v>544</v>
      </c>
      <c r="D232" s="6"/>
    </row>
    <row r="233" spans="1:4" outlineLevel="1">
      <c r="A233" s="31">
        <v>14</v>
      </c>
      <c r="B233" s="31"/>
      <c r="C233" s="238" t="s">
        <v>545</v>
      </c>
      <c r="D233" s="6"/>
    </row>
    <row r="234" spans="1:4" outlineLevel="1">
      <c r="A234" s="31">
        <v>15</v>
      </c>
      <c r="B234" s="31"/>
      <c r="C234" s="238" t="s">
        <v>546</v>
      </c>
      <c r="D234" s="6"/>
    </row>
    <row r="235" spans="1:4" outlineLevel="1">
      <c r="A235" s="31">
        <v>16</v>
      </c>
      <c r="B235" s="31"/>
      <c r="C235" s="238" t="s">
        <v>547</v>
      </c>
      <c r="D235" s="6"/>
    </row>
    <row r="236" spans="1:4" outlineLevel="1">
      <c r="A236" s="31">
        <v>17</v>
      </c>
      <c r="B236" s="31"/>
      <c r="C236" s="238" t="s">
        <v>548</v>
      </c>
      <c r="D236" s="6"/>
    </row>
    <row r="237" spans="1:4" outlineLevel="1">
      <c r="A237" s="31">
        <v>18</v>
      </c>
      <c r="B237" s="31"/>
      <c r="C237" s="238" t="s">
        <v>549</v>
      </c>
      <c r="D237" s="6"/>
    </row>
    <row r="238" spans="1:4" outlineLevel="1">
      <c r="A238" s="31">
        <v>19</v>
      </c>
      <c r="B238" s="31"/>
      <c r="C238" s="238" t="s">
        <v>550</v>
      </c>
      <c r="D238" s="6"/>
    </row>
    <row r="239" spans="1:4" outlineLevel="1">
      <c r="A239" s="31">
        <v>20</v>
      </c>
      <c r="B239" s="31"/>
      <c r="C239" s="238" t="s">
        <v>551</v>
      </c>
      <c r="D239" s="6"/>
    </row>
    <row r="240" spans="1:4" outlineLevel="1">
      <c r="A240" s="31">
        <v>21</v>
      </c>
      <c r="B240" s="31"/>
      <c r="C240" s="238" t="s">
        <v>552</v>
      </c>
      <c r="D240" s="6"/>
    </row>
    <row r="241" spans="1:4" outlineLevel="1">
      <c r="A241" s="31">
        <v>22</v>
      </c>
      <c r="B241" s="31"/>
      <c r="C241" s="237" t="s">
        <v>554</v>
      </c>
      <c r="D241" s="6"/>
    </row>
    <row r="242" spans="1:4" outlineLevel="1">
      <c r="A242" s="31">
        <v>23</v>
      </c>
      <c r="B242" s="31"/>
      <c r="C242" s="238" t="s">
        <v>555</v>
      </c>
      <c r="D242" s="6"/>
    </row>
    <row r="243" spans="1:4" outlineLevel="1">
      <c r="A243" s="31">
        <v>24</v>
      </c>
      <c r="B243" s="31"/>
      <c r="C243" s="238" t="s">
        <v>556</v>
      </c>
      <c r="D243" s="6"/>
    </row>
    <row r="244" spans="1:4" outlineLevel="1">
      <c r="A244" s="31">
        <v>25</v>
      </c>
      <c r="B244" s="31"/>
      <c r="C244" s="238" t="s">
        <v>557</v>
      </c>
      <c r="D244" s="6"/>
    </row>
    <row r="245" spans="1:4" outlineLevel="1">
      <c r="A245" s="31">
        <v>26</v>
      </c>
      <c r="B245" s="31"/>
      <c r="C245" s="238" t="s">
        <v>558</v>
      </c>
      <c r="D245" s="6"/>
    </row>
    <row r="246" spans="1:4" outlineLevel="1">
      <c r="A246" s="31">
        <v>27</v>
      </c>
      <c r="B246" s="31"/>
      <c r="C246" s="238" t="s">
        <v>559</v>
      </c>
      <c r="D246" s="6"/>
    </row>
    <row r="247" spans="1:4" outlineLevel="1">
      <c r="A247" s="31">
        <v>28</v>
      </c>
      <c r="B247" s="31"/>
      <c r="C247" s="238" t="s">
        <v>560</v>
      </c>
      <c r="D247" s="6"/>
    </row>
    <row r="248" spans="1:4" outlineLevel="1">
      <c r="A248" s="31">
        <v>29</v>
      </c>
      <c r="B248" s="31"/>
      <c r="C248" s="239" t="s">
        <v>553</v>
      </c>
      <c r="D248" s="6"/>
    </row>
    <row r="249" spans="1:4" outlineLevel="1">
      <c r="A249" s="31">
        <v>30</v>
      </c>
      <c r="B249" s="31"/>
      <c r="C249" s="237" t="s">
        <v>561</v>
      </c>
      <c r="D249" s="6"/>
    </row>
    <row r="250" spans="1:4" outlineLevel="1">
      <c r="A250" s="31">
        <v>31</v>
      </c>
      <c r="B250" s="31"/>
      <c r="C250" s="238" t="s">
        <v>562</v>
      </c>
      <c r="D250" s="6"/>
    </row>
    <row r="251" spans="1:4" outlineLevel="1">
      <c r="A251" s="31">
        <v>32</v>
      </c>
      <c r="B251" s="31"/>
      <c r="C251" s="238" t="s">
        <v>563</v>
      </c>
      <c r="D251" s="6"/>
    </row>
    <row r="252" spans="1:4" outlineLevel="1">
      <c r="A252" s="31">
        <v>33</v>
      </c>
      <c r="B252" s="31"/>
      <c r="C252" s="238" t="s">
        <v>564</v>
      </c>
      <c r="D252" s="6"/>
    </row>
    <row r="253" spans="1:4" outlineLevel="1">
      <c r="A253" s="31">
        <v>34</v>
      </c>
      <c r="B253" s="31"/>
      <c r="C253" s="238" t="s">
        <v>565</v>
      </c>
      <c r="D253" s="6"/>
    </row>
    <row r="254" spans="1:4" outlineLevel="1">
      <c r="A254" s="31">
        <v>35</v>
      </c>
      <c r="B254" s="31"/>
      <c r="C254" s="238" t="s">
        <v>566</v>
      </c>
      <c r="D254" s="6"/>
    </row>
    <row r="255" spans="1:4" outlineLevel="1">
      <c r="A255" s="31">
        <v>36</v>
      </c>
      <c r="B255" s="31"/>
      <c r="C255" s="237" t="s">
        <v>567</v>
      </c>
      <c r="D255" s="6"/>
    </row>
    <row r="256" spans="1:4" outlineLevel="1">
      <c r="A256" s="31">
        <v>37</v>
      </c>
      <c r="B256" s="31"/>
      <c r="C256" s="238" t="s">
        <v>568</v>
      </c>
      <c r="D256" s="6"/>
    </row>
    <row r="257" spans="1:4" outlineLevel="1">
      <c r="A257" s="31">
        <v>38</v>
      </c>
      <c r="B257" s="31"/>
      <c r="C257" s="238" t="s">
        <v>569</v>
      </c>
      <c r="D257" s="6"/>
    </row>
    <row r="258" spans="1:4" outlineLevel="1">
      <c r="A258" s="31">
        <v>39</v>
      </c>
      <c r="B258" s="31"/>
      <c r="C258" s="238" t="s">
        <v>570</v>
      </c>
      <c r="D258" s="6"/>
    </row>
    <row r="259" spans="1:4" outlineLevel="1">
      <c r="A259" s="31">
        <v>40</v>
      </c>
      <c r="B259" s="31"/>
      <c r="C259" s="238" t="s">
        <v>571</v>
      </c>
      <c r="D259" s="6"/>
    </row>
    <row r="260" spans="1:4" outlineLevel="1">
      <c r="A260" s="31">
        <v>41</v>
      </c>
      <c r="B260" s="31"/>
      <c r="C260" s="238" t="s">
        <v>572</v>
      </c>
      <c r="D260" s="6"/>
    </row>
    <row r="261" spans="1:4" outlineLevel="1">
      <c r="A261" s="31">
        <v>42</v>
      </c>
      <c r="B261" s="31"/>
      <c r="C261" s="238" t="s">
        <v>573</v>
      </c>
      <c r="D261" s="6"/>
    </row>
    <row r="262" spans="1:4" outlineLevel="1">
      <c r="A262" s="31">
        <v>43</v>
      </c>
      <c r="B262" s="31"/>
      <c r="C262" s="238" t="s">
        <v>574</v>
      </c>
      <c r="D262" s="6"/>
    </row>
    <row r="263" spans="1:4" outlineLevel="1">
      <c r="A263" s="31">
        <v>44</v>
      </c>
      <c r="B263" s="31"/>
      <c r="C263" s="238" t="s">
        <v>575</v>
      </c>
      <c r="D263" s="6"/>
    </row>
    <row r="264" spans="1:4" outlineLevel="1">
      <c r="A264" s="31">
        <v>45</v>
      </c>
      <c r="B264" s="31"/>
      <c r="C264" s="238" t="s">
        <v>576</v>
      </c>
      <c r="D264" s="6"/>
    </row>
    <row r="265" spans="1:4" outlineLevel="1">
      <c r="A265" s="31">
        <v>46</v>
      </c>
      <c r="B265" s="31"/>
      <c r="C265" s="239" t="s">
        <v>577</v>
      </c>
      <c r="D265" s="6"/>
    </row>
    <row r="266" spans="1:4" outlineLevel="1">
      <c r="A266" s="31">
        <v>47</v>
      </c>
      <c r="B266" s="31"/>
      <c r="C266" s="237" t="s">
        <v>578</v>
      </c>
      <c r="D266" s="6"/>
    </row>
    <row r="267" spans="1:4" outlineLevel="1">
      <c r="A267" s="31">
        <v>48</v>
      </c>
      <c r="B267" s="31"/>
      <c r="C267" s="238" t="s">
        <v>579</v>
      </c>
      <c r="D267" s="6"/>
    </row>
    <row r="268" spans="1:4" outlineLevel="1">
      <c r="A268" s="31">
        <v>49</v>
      </c>
      <c r="B268" s="31"/>
      <c r="C268" s="238" t="s">
        <v>580</v>
      </c>
      <c r="D268" s="6"/>
    </row>
    <row r="269" spans="1:4" outlineLevel="1">
      <c r="A269" s="31">
        <v>50</v>
      </c>
      <c r="B269" s="31"/>
      <c r="C269" s="238" t="s">
        <v>581</v>
      </c>
      <c r="D269" s="6"/>
    </row>
    <row r="270" spans="1:4" outlineLevel="1">
      <c r="A270" s="31">
        <v>51</v>
      </c>
      <c r="B270" s="31"/>
      <c r="C270" s="238" t="s">
        <v>582</v>
      </c>
      <c r="D270" s="6"/>
    </row>
    <row r="271" spans="1:4" outlineLevel="1">
      <c r="A271" s="31">
        <v>52</v>
      </c>
      <c r="B271" s="31"/>
      <c r="C271" s="238" t="s">
        <v>583</v>
      </c>
      <c r="D271" s="6"/>
    </row>
    <row r="272" spans="1:4" outlineLevel="1">
      <c r="A272" s="31">
        <v>53</v>
      </c>
      <c r="B272" s="31"/>
      <c r="C272" s="238" t="s">
        <v>584</v>
      </c>
      <c r="D272" s="6"/>
    </row>
    <row r="273" spans="1:4" outlineLevel="1">
      <c r="A273" s="31">
        <v>54</v>
      </c>
      <c r="B273" s="31"/>
      <c r="C273" s="238" t="s">
        <v>585</v>
      </c>
      <c r="D273" s="6"/>
    </row>
    <row r="274" spans="1:4" outlineLevel="1">
      <c r="A274" s="31">
        <v>55</v>
      </c>
      <c r="B274" s="31"/>
      <c r="C274" s="239" t="s">
        <v>586</v>
      </c>
      <c r="D274" s="6"/>
    </row>
    <row r="275" spans="1:4" outlineLevel="1">
      <c r="A275" s="31">
        <v>56</v>
      </c>
      <c r="B275" s="31"/>
      <c r="C275" s="237" t="s">
        <v>587</v>
      </c>
      <c r="D275" s="6"/>
    </row>
    <row r="276" spans="1:4" outlineLevel="1">
      <c r="A276" s="31">
        <v>57</v>
      </c>
      <c r="B276" s="31"/>
      <c r="C276" s="238" t="s">
        <v>588</v>
      </c>
      <c r="D276" s="6"/>
    </row>
    <row r="277" spans="1:4" outlineLevel="1">
      <c r="A277" s="31">
        <v>58</v>
      </c>
      <c r="B277" s="31"/>
      <c r="C277" s="238" t="s">
        <v>589</v>
      </c>
      <c r="D277" s="6"/>
    </row>
    <row r="278" spans="1:4" outlineLevel="1">
      <c r="A278" s="31">
        <v>59</v>
      </c>
      <c r="B278" s="31"/>
      <c r="C278" s="238" t="s">
        <v>590</v>
      </c>
      <c r="D278" s="6"/>
    </row>
    <row r="279" spans="1:4" outlineLevel="1">
      <c r="A279" s="31">
        <v>60</v>
      </c>
      <c r="B279" s="31"/>
      <c r="C279" s="238" t="s">
        <v>591</v>
      </c>
      <c r="D279" s="6"/>
    </row>
    <row r="280" spans="1:4" outlineLevel="1">
      <c r="A280" s="31">
        <v>61</v>
      </c>
      <c r="B280" s="31"/>
      <c r="C280" s="238" t="s">
        <v>592</v>
      </c>
      <c r="D280" s="6"/>
    </row>
    <row r="281" spans="1:4" outlineLevel="1">
      <c r="A281" s="31">
        <v>62</v>
      </c>
      <c r="B281" s="31"/>
      <c r="C281" s="238" t="s">
        <v>593</v>
      </c>
      <c r="D281" s="6"/>
    </row>
    <row r="282" spans="1:4" outlineLevel="1">
      <c r="A282" s="31">
        <v>63</v>
      </c>
      <c r="B282" s="31"/>
      <c r="C282" s="238" t="s">
        <v>594</v>
      </c>
      <c r="D282" s="6"/>
    </row>
    <row r="283" spans="1:4" outlineLevel="1">
      <c r="A283" s="31">
        <v>64</v>
      </c>
      <c r="B283" s="31"/>
      <c r="C283" s="238" t="s">
        <v>595</v>
      </c>
      <c r="D283" s="6"/>
    </row>
    <row r="284" spans="1:4" outlineLevel="1">
      <c r="A284" s="31">
        <v>65</v>
      </c>
      <c r="B284" s="31"/>
      <c r="C284" s="238" t="s">
        <v>596</v>
      </c>
      <c r="D284" s="6"/>
    </row>
    <row r="285" spans="1:4" outlineLevel="1">
      <c r="A285" s="31">
        <v>66</v>
      </c>
      <c r="B285" s="31"/>
      <c r="C285" s="238" t="s">
        <v>597</v>
      </c>
      <c r="D285" s="6"/>
    </row>
    <row r="286" spans="1:4" outlineLevel="1">
      <c r="A286" s="31">
        <v>67</v>
      </c>
      <c r="B286" s="31"/>
      <c r="C286" s="237" t="s">
        <v>598</v>
      </c>
      <c r="D286" s="6"/>
    </row>
    <row r="287" spans="1:4" outlineLevel="1">
      <c r="A287" s="31">
        <v>68</v>
      </c>
      <c r="B287" s="31"/>
      <c r="C287" s="238" t="s">
        <v>599</v>
      </c>
      <c r="D287" s="6"/>
    </row>
    <row r="288" spans="1:4" outlineLevel="1">
      <c r="A288" s="31">
        <v>69</v>
      </c>
      <c r="B288" s="31"/>
      <c r="C288" s="238" t="s">
        <v>600</v>
      </c>
      <c r="D288" s="6"/>
    </row>
    <row r="289" spans="1:4" outlineLevel="1">
      <c r="A289" s="31">
        <v>70</v>
      </c>
      <c r="B289" s="31"/>
      <c r="C289" s="238" t="s">
        <v>601</v>
      </c>
      <c r="D289" s="6"/>
    </row>
    <row r="290" spans="1:4" outlineLevel="1">
      <c r="A290" s="31">
        <v>71</v>
      </c>
      <c r="B290" s="31"/>
      <c r="C290" s="238" t="s">
        <v>602</v>
      </c>
      <c r="D290" s="6"/>
    </row>
    <row r="291" spans="1:4" outlineLevel="1">
      <c r="A291" s="31">
        <v>72</v>
      </c>
      <c r="B291" s="31"/>
      <c r="C291" s="239" t="s">
        <v>691</v>
      </c>
      <c r="D291" s="6"/>
    </row>
    <row r="292" spans="1:4" outlineLevel="1">
      <c r="A292" s="31">
        <v>73</v>
      </c>
      <c r="B292" s="31"/>
      <c r="C292" s="237" t="s">
        <v>603</v>
      </c>
      <c r="D292" s="6"/>
    </row>
    <row r="293" spans="1:4" outlineLevel="1">
      <c r="A293" s="31">
        <v>74</v>
      </c>
      <c r="B293" s="31"/>
      <c r="C293" s="238" t="s">
        <v>604</v>
      </c>
      <c r="D293" s="6"/>
    </row>
    <row r="294" spans="1:4" outlineLevel="1">
      <c r="A294" s="31">
        <v>75</v>
      </c>
      <c r="B294" s="31"/>
      <c r="C294" s="238" t="s">
        <v>605</v>
      </c>
      <c r="D294" s="6"/>
    </row>
    <row r="295" spans="1:4" outlineLevel="1">
      <c r="A295" s="31">
        <v>76</v>
      </c>
      <c r="B295" s="31"/>
      <c r="C295" s="238" t="s">
        <v>606</v>
      </c>
      <c r="D295" s="6"/>
    </row>
    <row r="296" spans="1:4" outlineLevel="1">
      <c r="A296" s="31">
        <v>77</v>
      </c>
      <c r="B296" s="31"/>
      <c r="C296" s="238" t="s">
        <v>607</v>
      </c>
      <c r="D296" s="6"/>
    </row>
    <row r="297" spans="1:4" outlineLevel="1">
      <c r="A297" s="31">
        <v>78</v>
      </c>
      <c r="B297" s="31"/>
      <c r="C297" s="238" t="s">
        <v>608</v>
      </c>
      <c r="D297" s="6"/>
    </row>
    <row r="298" spans="1:4" outlineLevel="1">
      <c r="A298" s="31">
        <v>79</v>
      </c>
      <c r="B298" s="31"/>
      <c r="C298" s="238" t="s">
        <v>609</v>
      </c>
      <c r="D298" s="6"/>
    </row>
    <row r="299" spans="1:4" outlineLevel="1">
      <c r="A299" s="31">
        <v>80</v>
      </c>
      <c r="B299" s="31"/>
      <c r="C299" s="239" t="s">
        <v>610</v>
      </c>
      <c r="D299" s="6"/>
    </row>
    <row r="300" spans="1:4" outlineLevel="1">
      <c r="A300" s="31">
        <v>81</v>
      </c>
      <c r="B300" s="31"/>
      <c r="C300" s="237" t="s">
        <v>611</v>
      </c>
      <c r="D300" s="6"/>
    </row>
    <row r="301" spans="1:4" outlineLevel="1">
      <c r="A301" s="31">
        <v>82</v>
      </c>
      <c r="B301" s="31"/>
      <c r="C301" s="238" t="s">
        <v>612</v>
      </c>
      <c r="D301" s="6"/>
    </row>
    <row r="302" spans="1:4" outlineLevel="1">
      <c r="A302" s="31">
        <v>83</v>
      </c>
      <c r="B302" s="31"/>
      <c r="C302" s="238" t="s">
        <v>613</v>
      </c>
      <c r="D302" s="6"/>
    </row>
    <row r="303" spans="1:4" outlineLevel="1">
      <c r="A303" s="31">
        <v>84</v>
      </c>
      <c r="B303" s="31"/>
      <c r="C303" s="238" t="s">
        <v>614</v>
      </c>
      <c r="D303" s="6"/>
    </row>
    <row r="304" spans="1:4" outlineLevel="1">
      <c r="A304" s="31">
        <v>85</v>
      </c>
      <c r="B304" s="31"/>
      <c r="C304" s="238" t="s">
        <v>615</v>
      </c>
      <c r="D304" s="6"/>
    </row>
    <row r="305" spans="1:4" outlineLevel="1">
      <c r="A305" s="31">
        <v>86</v>
      </c>
      <c r="B305" s="31"/>
      <c r="C305" s="238" t="s">
        <v>616</v>
      </c>
      <c r="D305" s="6"/>
    </row>
    <row r="306" spans="1:4" outlineLevel="1">
      <c r="A306" s="31">
        <v>87</v>
      </c>
      <c r="B306" s="31"/>
      <c r="C306" s="239" t="s">
        <v>617</v>
      </c>
      <c r="D306" s="6"/>
    </row>
    <row r="307" spans="1:4" outlineLevel="1">
      <c r="A307" s="31">
        <v>88</v>
      </c>
      <c r="B307" s="31"/>
      <c r="C307" s="237" t="s">
        <v>618</v>
      </c>
      <c r="D307" s="6"/>
    </row>
    <row r="308" spans="1:4" outlineLevel="1">
      <c r="A308" s="31">
        <v>89</v>
      </c>
      <c r="B308" s="31"/>
      <c r="C308" s="238" t="s">
        <v>619</v>
      </c>
      <c r="D308" s="6"/>
    </row>
    <row r="309" spans="1:4" outlineLevel="1">
      <c r="A309" s="31">
        <v>90</v>
      </c>
      <c r="B309" s="31"/>
      <c r="C309" s="238" t="s">
        <v>620</v>
      </c>
      <c r="D309" s="6"/>
    </row>
    <row r="310" spans="1:4" outlineLevel="1">
      <c r="A310" s="31">
        <v>91</v>
      </c>
      <c r="B310" s="31"/>
      <c r="C310" s="238" t="s">
        <v>621</v>
      </c>
      <c r="D310" s="6"/>
    </row>
    <row r="311" spans="1:4" outlineLevel="1">
      <c r="A311" s="31">
        <v>92</v>
      </c>
      <c r="B311" s="31"/>
      <c r="C311" s="237" t="s">
        <v>622</v>
      </c>
      <c r="D311" s="6"/>
    </row>
    <row r="312" spans="1:4" outlineLevel="1">
      <c r="A312" s="31">
        <v>93</v>
      </c>
      <c r="B312" s="31"/>
      <c r="C312" s="238" t="s">
        <v>623</v>
      </c>
      <c r="D312" s="6"/>
    </row>
    <row r="313" spans="1:4" outlineLevel="1">
      <c r="A313" s="31">
        <v>94</v>
      </c>
      <c r="B313" s="31"/>
      <c r="C313" s="238" t="s">
        <v>624</v>
      </c>
      <c r="D313" s="6"/>
    </row>
    <row r="314" spans="1:4" outlineLevel="1">
      <c r="A314" s="31">
        <v>95</v>
      </c>
      <c r="B314" s="31"/>
      <c r="C314" s="238" t="s">
        <v>72</v>
      </c>
      <c r="D314" s="6"/>
    </row>
    <row r="315" spans="1:4" outlineLevel="1">
      <c r="A315" s="31">
        <v>96</v>
      </c>
      <c r="B315" s="31"/>
      <c r="C315" s="238" t="s">
        <v>71</v>
      </c>
      <c r="D315" s="6"/>
    </row>
    <row r="316" spans="1:4" outlineLevel="1">
      <c r="A316" s="31">
        <v>97</v>
      </c>
      <c r="B316" s="31"/>
      <c r="C316" s="238" t="s">
        <v>625</v>
      </c>
      <c r="D316" s="6"/>
    </row>
    <row r="317" spans="1:4" outlineLevel="1">
      <c r="A317" s="31">
        <v>98</v>
      </c>
      <c r="B317" s="31"/>
      <c r="C317" s="238" t="s">
        <v>626</v>
      </c>
      <c r="D317" s="6"/>
    </row>
    <row r="318" spans="1:4" outlineLevel="1">
      <c r="A318" s="31">
        <v>99</v>
      </c>
      <c r="B318" s="31"/>
      <c r="C318" s="238" t="s">
        <v>627</v>
      </c>
      <c r="D318" s="6"/>
    </row>
    <row r="319" spans="1:4" outlineLevel="1">
      <c r="A319" s="31">
        <v>100</v>
      </c>
      <c r="B319" s="31"/>
      <c r="C319" s="238" t="s">
        <v>628</v>
      </c>
      <c r="D319" s="6"/>
    </row>
    <row r="320" spans="1:4" outlineLevel="1">
      <c r="A320" s="31">
        <v>101</v>
      </c>
      <c r="B320" s="31"/>
      <c r="C320" s="238" t="s">
        <v>629</v>
      </c>
      <c r="D320" s="6"/>
    </row>
    <row r="321" spans="1:4" outlineLevel="1">
      <c r="A321" s="31">
        <v>102</v>
      </c>
      <c r="B321" s="31"/>
      <c r="C321" s="238" t="s">
        <v>630</v>
      </c>
      <c r="D321" s="6"/>
    </row>
    <row r="322" spans="1:4" outlineLevel="1">
      <c r="A322" s="31">
        <v>103</v>
      </c>
      <c r="B322" s="31"/>
      <c r="C322" s="238" t="s">
        <v>631</v>
      </c>
      <c r="D322" s="6"/>
    </row>
    <row r="323" spans="1:4" outlineLevel="1">
      <c r="A323" s="31">
        <v>104</v>
      </c>
      <c r="B323" s="31"/>
      <c r="C323" s="238" t="s">
        <v>632</v>
      </c>
      <c r="D323" s="6"/>
    </row>
    <row r="324" spans="1:4" outlineLevel="1">
      <c r="A324" s="31">
        <v>105</v>
      </c>
      <c r="B324" s="31"/>
      <c r="C324" s="238" t="s">
        <v>633</v>
      </c>
      <c r="D324" s="6"/>
    </row>
    <row r="325" spans="1:4" outlineLevel="1">
      <c r="A325" s="31">
        <v>106</v>
      </c>
      <c r="B325" s="31"/>
      <c r="C325" s="238" t="s">
        <v>634</v>
      </c>
      <c r="D325" s="6"/>
    </row>
    <row r="326" spans="1:4" outlineLevel="1">
      <c r="A326" s="31">
        <v>107</v>
      </c>
      <c r="B326" s="31"/>
      <c r="C326" s="238" t="s">
        <v>635</v>
      </c>
      <c r="D326" s="6"/>
    </row>
    <row r="327" spans="1:4" outlineLevel="1">
      <c r="A327" s="31">
        <v>108</v>
      </c>
      <c r="B327" s="31"/>
      <c r="C327" s="239" t="s">
        <v>636</v>
      </c>
      <c r="D327" s="6"/>
    </row>
    <row r="328" spans="1:4" outlineLevel="1">
      <c r="A328" s="31">
        <v>109</v>
      </c>
      <c r="B328" s="31"/>
      <c r="C328" s="237" t="s">
        <v>637</v>
      </c>
      <c r="D328" s="6"/>
    </row>
    <row r="329" spans="1:4" outlineLevel="1">
      <c r="A329" s="31">
        <v>110</v>
      </c>
      <c r="B329" s="31"/>
      <c r="C329" s="238" t="s">
        <v>638</v>
      </c>
      <c r="D329" s="6"/>
    </row>
    <row r="330" spans="1:4" outlineLevel="1">
      <c r="A330" s="31">
        <v>111</v>
      </c>
      <c r="B330" s="31"/>
      <c r="C330" s="238" t="s">
        <v>639</v>
      </c>
      <c r="D330" s="6"/>
    </row>
    <row r="331" spans="1:4" outlineLevel="1">
      <c r="A331" s="31">
        <v>112</v>
      </c>
      <c r="B331" s="31"/>
      <c r="C331" s="237" t="s">
        <v>640</v>
      </c>
      <c r="D331" s="6"/>
    </row>
    <row r="332" spans="1:4" outlineLevel="1">
      <c r="A332" s="31">
        <v>113</v>
      </c>
      <c r="B332" s="31"/>
      <c r="C332" s="237" t="s">
        <v>641</v>
      </c>
      <c r="D332" s="6"/>
    </row>
    <row r="333" spans="1:4" outlineLevel="1">
      <c r="A333" s="31">
        <v>114</v>
      </c>
      <c r="B333" s="31"/>
      <c r="C333" s="238" t="s">
        <v>642</v>
      </c>
    </row>
    <row r="334" spans="1:4" outlineLevel="1">
      <c r="A334" s="31">
        <v>115</v>
      </c>
      <c r="B334" s="31"/>
      <c r="C334" s="237" t="s">
        <v>643</v>
      </c>
    </row>
    <row r="335" spans="1:4" outlineLevel="1">
      <c r="A335" s="31">
        <v>116</v>
      </c>
      <c r="B335" s="31"/>
      <c r="C335" s="238" t="s">
        <v>644</v>
      </c>
    </row>
    <row r="336" spans="1:4" outlineLevel="1">
      <c r="A336" s="31">
        <v>117</v>
      </c>
      <c r="B336" s="31"/>
      <c r="C336" s="237" t="s">
        <v>568</v>
      </c>
    </row>
    <row r="337" spans="1:3" outlineLevel="1">
      <c r="A337" s="31">
        <v>118</v>
      </c>
      <c r="B337" s="31"/>
      <c r="C337" s="238" t="s">
        <v>645</v>
      </c>
    </row>
    <row r="338" spans="1:3" outlineLevel="1">
      <c r="A338" s="31">
        <v>119</v>
      </c>
      <c r="B338" s="31"/>
      <c r="C338" s="238" t="s">
        <v>646</v>
      </c>
    </row>
    <row r="339" spans="1:3" outlineLevel="1">
      <c r="A339" s="31">
        <v>120</v>
      </c>
      <c r="B339" s="31"/>
      <c r="C339" s="238" t="s">
        <v>647</v>
      </c>
    </row>
    <row r="340" spans="1:3" outlineLevel="1">
      <c r="A340" s="31">
        <v>121</v>
      </c>
      <c r="B340" s="31"/>
      <c r="C340" s="237" t="s">
        <v>648</v>
      </c>
    </row>
    <row r="341" spans="1:3" outlineLevel="1">
      <c r="A341" s="31">
        <v>122</v>
      </c>
      <c r="B341" s="31"/>
      <c r="C341" s="238" t="s">
        <v>559</v>
      </c>
    </row>
    <row r="342" spans="1:3" outlineLevel="1">
      <c r="A342" s="31">
        <v>123</v>
      </c>
      <c r="B342" s="31"/>
      <c r="C342" s="238" t="s">
        <v>70</v>
      </c>
    </row>
    <row r="343" spans="1:3" outlineLevel="1">
      <c r="A343" s="31">
        <v>124</v>
      </c>
      <c r="B343" s="31"/>
      <c r="C343" s="241" t="s">
        <v>649</v>
      </c>
    </row>
    <row r="344" spans="1:3" outlineLevel="1">
      <c r="A344" s="31">
        <v>125</v>
      </c>
      <c r="B344" s="31"/>
      <c r="C344" s="242" t="s">
        <v>650</v>
      </c>
    </row>
    <row r="345" spans="1:3" outlineLevel="1">
      <c r="A345" s="31">
        <v>126</v>
      </c>
      <c r="B345" s="31"/>
      <c r="C345" s="242" t="s">
        <v>651</v>
      </c>
    </row>
    <row r="346" spans="1:3" outlineLevel="1">
      <c r="A346" s="31">
        <v>127</v>
      </c>
      <c r="B346" s="31"/>
      <c r="C346" s="242" t="s">
        <v>652</v>
      </c>
    </row>
    <row r="347" spans="1:3" outlineLevel="1">
      <c r="A347" s="31">
        <v>128</v>
      </c>
      <c r="B347" s="31"/>
      <c r="C347" s="242" t="s">
        <v>653</v>
      </c>
    </row>
    <row r="348" spans="1:3" outlineLevel="1">
      <c r="A348" s="31">
        <v>129</v>
      </c>
      <c r="B348" s="31"/>
      <c r="C348" s="242" t="s">
        <v>654</v>
      </c>
    </row>
    <row r="349" spans="1:3" outlineLevel="1">
      <c r="A349" s="31">
        <v>130</v>
      </c>
      <c r="B349" s="31"/>
      <c r="C349" s="242" t="s">
        <v>655</v>
      </c>
    </row>
    <row r="350" spans="1:3" outlineLevel="1">
      <c r="A350" s="31">
        <v>131</v>
      </c>
      <c r="B350" s="31"/>
      <c r="C350" s="242" t="s">
        <v>656</v>
      </c>
    </row>
    <row r="351" spans="1:3" outlineLevel="1">
      <c r="A351" s="31">
        <v>132</v>
      </c>
      <c r="B351" s="31"/>
      <c r="C351" s="242" t="s">
        <v>657</v>
      </c>
    </row>
    <row r="352" spans="1:3" outlineLevel="1">
      <c r="A352" s="31">
        <v>133</v>
      </c>
      <c r="B352" s="31"/>
      <c r="C352" s="242" t="s">
        <v>658</v>
      </c>
    </row>
    <row r="353" spans="1:3" outlineLevel="1">
      <c r="A353" s="31">
        <v>134</v>
      </c>
      <c r="B353" s="31"/>
      <c r="C353" s="242" t="s">
        <v>659</v>
      </c>
    </row>
    <row r="354" spans="1:3" outlineLevel="1">
      <c r="A354" s="31">
        <v>135</v>
      </c>
      <c r="B354" s="31"/>
      <c r="C354" s="242" t="s">
        <v>660</v>
      </c>
    </row>
    <row r="355" spans="1:3" outlineLevel="1">
      <c r="A355" s="31">
        <v>136</v>
      </c>
      <c r="B355" s="31"/>
      <c r="C355" s="242" t="s">
        <v>661</v>
      </c>
    </row>
    <row r="356" spans="1:3" outlineLevel="1">
      <c r="A356" s="31">
        <v>137</v>
      </c>
      <c r="B356" s="31"/>
      <c r="C356" s="242" t="s">
        <v>662</v>
      </c>
    </row>
    <row r="357" spans="1:3" outlineLevel="1">
      <c r="A357" s="31">
        <v>138</v>
      </c>
      <c r="B357" s="31"/>
      <c r="C357" s="242" t="s">
        <v>663</v>
      </c>
    </row>
    <row r="358" spans="1:3" outlineLevel="1">
      <c r="A358" s="31">
        <v>139</v>
      </c>
      <c r="B358" s="31"/>
      <c r="C358" s="242" t="s">
        <v>664</v>
      </c>
    </row>
    <row r="359" spans="1:3" outlineLevel="1">
      <c r="A359" s="31">
        <v>140</v>
      </c>
      <c r="B359" s="31"/>
      <c r="C359" s="242" t="s">
        <v>665</v>
      </c>
    </row>
    <row r="360" spans="1:3" outlineLevel="1">
      <c r="A360" s="31">
        <v>141</v>
      </c>
      <c r="B360" s="31"/>
      <c r="C360" s="242" t="s">
        <v>666</v>
      </c>
    </row>
    <row r="361" spans="1:3" outlineLevel="1">
      <c r="A361" s="31">
        <v>142</v>
      </c>
      <c r="B361" s="31"/>
      <c r="C361" s="242" t="s">
        <v>667</v>
      </c>
    </row>
    <row r="362" spans="1:3" outlineLevel="1">
      <c r="A362" s="31">
        <v>143</v>
      </c>
      <c r="B362" s="31"/>
      <c r="C362" s="242" t="s">
        <v>668</v>
      </c>
    </row>
    <row r="363" spans="1:3" outlineLevel="1">
      <c r="A363" s="31">
        <v>144</v>
      </c>
      <c r="B363" s="31"/>
      <c r="C363" s="242" t="s">
        <v>669</v>
      </c>
    </row>
    <row r="364" spans="1:3">
      <c r="C364" s="242" t="s">
        <v>670</v>
      </c>
    </row>
    <row r="365" spans="1:3" ht="15">
      <c r="A365" s="9" t="s">
        <v>454</v>
      </c>
      <c r="B365" s="49" t="s">
        <v>503</v>
      </c>
      <c r="C365" s="242" t="s">
        <v>671</v>
      </c>
    </row>
    <row r="366" spans="1:3" outlineLevel="1">
      <c r="A366" s="477" t="s">
        <v>43</v>
      </c>
      <c r="B366" s="477"/>
      <c r="C366" s="243" t="s">
        <v>672</v>
      </c>
    </row>
    <row r="367" spans="1:3" outlineLevel="1">
      <c r="A367" s="29" t="s">
        <v>79</v>
      </c>
      <c r="B367" s="36" t="s">
        <v>504</v>
      </c>
      <c r="C367" s="238"/>
    </row>
    <row r="368" spans="1:3" outlineLevel="1">
      <c r="A368" s="31">
        <v>1</v>
      </c>
      <c r="B368" s="31"/>
      <c r="C368" s="241" t="s">
        <v>673</v>
      </c>
    </row>
    <row r="369" spans="1:3" outlineLevel="1">
      <c r="A369" s="31">
        <v>2</v>
      </c>
      <c r="B369" s="31"/>
      <c r="C369" s="242" t="s">
        <v>674</v>
      </c>
    </row>
    <row r="370" spans="1:3" outlineLevel="1">
      <c r="A370" s="31">
        <v>3</v>
      </c>
      <c r="B370" s="31"/>
      <c r="C370" s="242" t="s">
        <v>675</v>
      </c>
    </row>
    <row r="371" spans="1:3" outlineLevel="1">
      <c r="A371" s="31">
        <v>4</v>
      </c>
      <c r="B371" s="31"/>
      <c r="C371" s="242" t="s">
        <v>676</v>
      </c>
    </row>
    <row r="372" spans="1:3" outlineLevel="1">
      <c r="A372" s="31">
        <v>5</v>
      </c>
      <c r="B372" s="31"/>
      <c r="C372" s="242" t="s">
        <v>677</v>
      </c>
    </row>
    <row r="373" spans="1:3" outlineLevel="1">
      <c r="A373" s="31">
        <v>6</v>
      </c>
      <c r="B373" s="31"/>
      <c r="C373" s="242" t="s">
        <v>678</v>
      </c>
    </row>
    <row r="374" spans="1:3">
      <c r="C374" s="242" t="s">
        <v>679</v>
      </c>
    </row>
    <row r="375" spans="1:3" ht="15">
      <c r="A375" s="9" t="s">
        <v>454</v>
      </c>
      <c r="B375" s="49" t="s">
        <v>505</v>
      </c>
      <c r="C375" s="242" t="s">
        <v>680</v>
      </c>
    </row>
    <row r="376" spans="1:3" outlineLevel="1">
      <c r="A376" s="477" t="s">
        <v>43</v>
      </c>
      <c r="B376" s="477"/>
      <c r="C376" s="242" t="s">
        <v>681</v>
      </c>
    </row>
    <row r="377" spans="1:3" outlineLevel="1">
      <c r="A377" s="29" t="s">
        <v>79</v>
      </c>
      <c r="B377" s="36" t="s">
        <v>465</v>
      </c>
      <c r="C377" s="242" t="s">
        <v>682</v>
      </c>
    </row>
    <row r="378" spans="1:3" outlineLevel="1">
      <c r="A378" s="31">
        <v>1</v>
      </c>
      <c r="B378" s="31"/>
      <c r="C378" s="242" t="s">
        <v>683</v>
      </c>
    </row>
    <row r="379" spans="1:3">
      <c r="C379" s="242" t="s">
        <v>684</v>
      </c>
    </row>
    <row r="380" spans="1:3" ht="15">
      <c r="A380" s="9" t="s">
        <v>506</v>
      </c>
      <c r="B380" s="9" t="s">
        <v>507</v>
      </c>
      <c r="C380" s="243" t="s">
        <v>685</v>
      </c>
    </row>
    <row r="381" spans="1:3" s="7" customFormat="1" outlineLevel="1">
      <c r="A381" s="479" t="s">
        <v>43</v>
      </c>
      <c r="B381" s="480"/>
      <c r="C381" s="238"/>
    </row>
    <row r="382" spans="1:3" s="7" customFormat="1" outlineLevel="1">
      <c r="A382" s="3" t="s">
        <v>79</v>
      </c>
      <c r="B382" s="14" t="s">
        <v>508</v>
      </c>
      <c r="C382" s="241" t="s">
        <v>686</v>
      </c>
    </row>
    <row r="383" spans="1:3" outlineLevel="1">
      <c r="A383" s="15">
        <v>1</v>
      </c>
      <c r="B383" s="31" t="s">
        <v>509</v>
      </c>
      <c r="C383" s="242" t="s">
        <v>687</v>
      </c>
    </row>
    <row r="384" spans="1:3" outlineLevel="1">
      <c r="A384" s="15">
        <v>2</v>
      </c>
      <c r="B384" s="31" t="s">
        <v>510</v>
      </c>
      <c r="C384" s="242" t="s">
        <v>688</v>
      </c>
    </row>
    <row r="385" spans="1:3" outlineLevel="1">
      <c r="A385" s="15">
        <v>3</v>
      </c>
      <c r="B385" s="31" t="s">
        <v>511</v>
      </c>
      <c r="C385" s="243" t="s">
        <v>614</v>
      </c>
    </row>
    <row r="386" spans="1:3" outlineLevel="1">
      <c r="A386" s="15">
        <v>4</v>
      </c>
      <c r="B386" s="31" t="s">
        <v>512</v>
      </c>
      <c r="C386" s="238"/>
    </row>
    <row r="387" spans="1:3" outlineLevel="1">
      <c r="A387" s="15">
        <v>5</v>
      </c>
      <c r="B387" s="31" t="s">
        <v>513</v>
      </c>
      <c r="C387" s="241" t="s">
        <v>598</v>
      </c>
    </row>
    <row r="388" spans="1:3">
      <c r="C388" s="242" t="s">
        <v>689</v>
      </c>
    </row>
    <row r="389" spans="1:3" ht="15">
      <c r="A389" s="9" t="s">
        <v>347</v>
      </c>
      <c r="B389" s="9" t="s">
        <v>440</v>
      </c>
      <c r="C389" s="242" t="s">
        <v>599</v>
      </c>
    </row>
    <row r="390" spans="1:3" outlineLevel="1">
      <c r="A390" s="477" t="s">
        <v>43</v>
      </c>
      <c r="B390" s="477"/>
      <c r="C390" s="242" t="s">
        <v>690</v>
      </c>
    </row>
    <row r="391" spans="1:3" outlineLevel="1">
      <c r="A391" s="39" t="s">
        <v>79</v>
      </c>
      <c r="B391" s="40" t="s">
        <v>441</v>
      </c>
      <c r="C391" s="242" t="s">
        <v>602</v>
      </c>
    </row>
    <row r="392" spans="1:3" outlineLevel="1">
      <c r="A392" s="41">
        <v>0</v>
      </c>
      <c r="B392" s="1" t="s">
        <v>455</v>
      </c>
      <c r="C392" s="242" t="s">
        <v>601</v>
      </c>
    </row>
    <row r="393" spans="1:3" ht="25.5" outlineLevel="1">
      <c r="A393" s="41">
        <v>1</v>
      </c>
      <c r="B393" s="42" t="s">
        <v>442</v>
      </c>
      <c r="C393" s="243" t="s">
        <v>691</v>
      </c>
    </row>
    <row r="394" spans="1:3" ht="25.5" outlineLevel="1">
      <c r="A394" s="41">
        <v>2</v>
      </c>
      <c r="B394" s="42" t="s">
        <v>443</v>
      </c>
      <c r="C394" s="238"/>
    </row>
    <row r="395" spans="1:3" ht="25.5" outlineLevel="1">
      <c r="A395" s="41">
        <v>3</v>
      </c>
      <c r="B395" s="42" t="s">
        <v>444</v>
      </c>
      <c r="C395" s="241" t="s">
        <v>692</v>
      </c>
    </row>
    <row r="396" spans="1:3" ht="25.5" outlineLevel="1">
      <c r="A396" s="41">
        <v>4</v>
      </c>
      <c r="B396" s="42" t="s">
        <v>445</v>
      </c>
      <c r="C396" s="242" t="s">
        <v>73</v>
      </c>
    </row>
    <row r="397" spans="1:3" ht="25.5" outlineLevel="1">
      <c r="A397" s="41">
        <v>5</v>
      </c>
      <c r="B397" s="42" t="s">
        <v>446</v>
      </c>
      <c r="C397" s="242" t="s">
        <v>693</v>
      </c>
    </row>
    <row r="398" spans="1:3" ht="25.5" outlineLevel="1">
      <c r="A398" s="41">
        <v>6</v>
      </c>
      <c r="B398" s="42" t="s">
        <v>447</v>
      </c>
      <c r="C398" s="242" t="s">
        <v>618</v>
      </c>
    </row>
    <row r="399" spans="1:3" ht="25.5" outlineLevel="1">
      <c r="A399" s="41">
        <v>7</v>
      </c>
      <c r="B399" s="42" t="s">
        <v>448</v>
      </c>
      <c r="C399" s="243" t="s">
        <v>694</v>
      </c>
    </row>
    <row r="400" spans="1:3" ht="25.5" outlineLevel="1">
      <c r="A400" s="43">
        <v>8</v>
      </c>
      <c r="B400" s="42" t="s">
        <v>449</v>
      </c>
      <c r="C400" s="238"/>
    </row>
    <row r="401" spans="1:3">
      <c r="C401" s="241" t="s">
        <v>634</v>
      </c>
    </row>
    <row r="402" spans="1:3" ht="15">
      <c r="A402" s="9" t="s">
        <v>514</v>
      </c>
      <c r="B402" s="9" t="s">
        <v>515</v>
      </c>
      <c r="C402" s="242" t="s">
        <v>695</v>
      </c>
    </row>
    <row r="403" spans="1:3" s="7" customFormat="1" outlineLevel="1">
      <c r="A403" s="479" t="s">
        <v>43</v>
      </c>
      <c r="B403" s="480"/>
      <c r="C403" s="242" t="s">
        <v>636</v>
      </c>
    </row>
    <row r="404" spans="1:3" s="7" customFormat="1" outlineLevel="1">
      <c r="A404" s="3" t="s">
        <v>79</v>
      </c>
      <c r="B404" s="14" t="s">
        <v>516</v>
      </c>
      <c r="C404" s="242" t="s">
        <v>627</v>
      </c>
    </row>
    <row r="405" spans="1:3" outlineLevel="1">
      <c r="A405" s="15">
        <v>0</v>
      </c>
      <c r="B405" s="31" t="s">
        <v>517</v>
      </c>
      <c r="C405" s="242" t="s">
        <v>71</v>
      </c>
    </row>
    <row r="406" spans="1:3" outlineLevel="1">
      <c r="A406" s="15">
        <v>1</v>
      </c>
      <c r="B406" s="31" t="s">
        <v>518</v>
      </c>
      <c r="C406" s="242" t="s">
        <v>696</v>
      </c>
    </row>
    <row r="407" spans="1:3" outlineLevel="1">
      <c r="A407" s="15">
        <v>2</v>
      </c>
      <c r="B407" s="31" t="s">
        <v>519</v>
      </c>
      <c r="C407" s="242" t="s">
        <v>697</v>
      </c>
    </row>
    <row r="408" spans="1:3" outlineLevel="1">
      <c r="A408" s="15">
        <v>3</v>
      </c>
      <c r="B408" s="31" t="s">
        <v>520</v>
      </c>
      <c r="C408" s="242" t="s">
        <v>625</v>
      </c>
    </row>
    <row r="409" spans="1:3" outlineLevel="1">
      <c r="A409" s="15">
        <v>4</v>
      </c>
      <c r="B409" s="31" t="s">
        <v>521</v>
      </c>
      <c r="C409" s="242" t="s">
        <v>635</v>
      </c>
    </row>
    <row r="410" spans="1:3" outlineLevel="1">
      <c r="A410" s="15">
        <v>5</v>
      </c>
      <c r="B410" s="31" t="s">
        <v>522</v>
      </c>
      <c r="C410" s="242" t="s">
        <v>631</v>
      </c>
    </row>
    <row r="411" spans="1:3" outlineLevel="1">
      <c r="A411" s="15">
        <v>6</v>
      </c>
      <c r="B411" s="31" t="s">
        <v>523</v>
      </c>
      <c r="C411" s="242" t="s">
        <v>630</v>
      </c>
    </row>
    <row r="412" spans="1:3" outlineLevel="1">
      <c r="A412" s="15">
        <v>7</v>
      </c>
      <c r="B412" s="31" t="s">
        <v>510</v>
      </c>
      <c r="C412" s="242" t="s">
        <v>633</v>
      </c>
    </row>
    <row r="413" spans="1:3" outlineLevel="1">
      <c r="A413" s="15">
        <v>8</v>
      </c>
      <c r="B413" s="31" t="s">
        <v>524</v>
      </c>
      <c r="C413" s="242" t="s">
        <v>632</v>
      </c>
    </row>
    <row r="414" spans="1:3">
      <c r="C414" s="242" t="s">
        <v>628</v>
      </c>
    </row>
    <row r="415" spans="1:3" ht="15">
      <c r="A415" s="9" t="s">
        <v>347</v>
      </c>
      <c r="B415" s="49" t="s">
        <v>525</v>
      </c>
      <c r="C415" s="243" t="s">
        <v>72</v>
      </c>
    </row>
    <row r="416" spans="1:3" outlineLevel="1">
      <c r="A416" s="477" t="s">
        <v>43</v>
      </c>
      <c r="B416" s="477"/>
      <c r="C416" s="238"/>
    </row>
    <row r="417" spans="1:4" outlineLevel="1">
      <c r="A417" s="29" t="s">
        <v>79</v>
      </c>
      <c r="B417" s="36" t="s">
        <v>504</v>
      </c>
      <c r="C417" s="241" t="s">
        <v>639</v>
      </c>
    </row>
    <row r="418" spans="1:4" outlineLevel="1">
      <c r="A418" s="31">
        <v>1</v>
      </c>
      <c r="B418" s="31"/>
      <c r="C418" s="242" t="s">
        <v>638</v>
      </c>
    </row>
    <row r="419" spans="1:4" outlineLevel="1">
      <c r="A419" s="31">
        <v>2</v>
      </c>
      <c r="B419" s="31"/>
      <c r="C419" s="243" t="s">
        <v>637</v>
      </c>
    </row>
    <row r="420" spans="1:4" outlineLevel="1">
      <c r="C420" s="238"/>
    </row>
    <row r="421" spans="1:4" ht="15">
      <c r="A421" s="9" t="s">
        <v>191</v>
      </c>
      <c r="B421" s="9" t="s">
        <v>192</v>
      </c>
      <c r="C421" s="241" t="s">
        <v>698</v>
      </c>
    </row>
    <row r="422" spans="1:4" s="7" customFormat="1" outlineLevel="1">
      <c r="A422" s="479" t="s">
        <v>43</v>
      </c>
      <c r="B422" s="480"/>
      <c r="C422" s="242" t="s">
        <v>607</v>
      </c>
    </row>
    <row r="423" spans="1:4" s="7" customFormat="1" outlineLevel="1">
      <c r="A423" s="3" t="s">
        <v>79</v>
      </c>
      <c r="B423" s="14" t="s">
        <v>193</v>
      </c>
      <c r="C423" s="242" t="s">
        <v>699</v>
      </c>
      <c r="D423" s="29" t="s">
        <v>194</v>
      </c>
    </row>
    <row r="424" spans="1:4" outlineLevel="1">
      <c r="A424" s="15">
        <v>1</v>
      </c>
      <c r="B424" s="31" t="s">
        <v>195</v>
      </c>
      <c r="C424" s="243" t="s">
        <v>605</v>
      </c>
      <c r="D424" s="32" t="s">
        <v>196</v>
      </c>
    </row>
    <row r="425" spans="1:4" outlineLevel="1">
      <c r="A425" s="15">
        <v>2</v>
      </c>
      <c r="B425" s="31" t="s">
        <v>197</v>
      </c>
      <c r="C425" s="237" t="s">
        <v>700</v>
      </c>
      <c r="D425" s="32" t="s">
        <v>198</v>
      </c>
    </row>
    <row r="426" spans="1:4" outlineLevel="1">
      <c r="A426" s="15">
        <v>3</v>
      </c>
      <c r="B426" s="31" t="s">
        <v>199</v>
      </c>
      <c r="C426" s="32" t="s">
        <v>200</v>
      </c>
    </row>
    <row r="427" spans="1:4" outlineLevel="1">
      <c r="A427" s="15">
        <v>4</v>
      </c>
      <c r="B427" s="31" t="s">
        <v>201</v>
      </c>
      <c r="C427" s="32" t="s">
        <v>202</v>
      </c>
    </row>
    <row r="428" spans="1:4" outlineLevel="1">
      <c r="A428" s="15">
        <v>5</v>
      </c>
      <c r="B428" s="31" t="s">
        <v>203</v>
      </c>
      <c r="C428" s="238" t="s">
        <v>701</v>
      </c>
      <c r="D428" s="32" t="s">
        <v>204</v>
      </c>
    </row>
    <row r="429" spans="1:4" outlineLevel="1">
      <c r="A429" s="15">
        <v>6</v>
      </c>
      <c r="B429" s="31" t="s">
        <v>205</v>
      </c>
      <c r="C429" s="238" t="s">
        <v>702</v>
      </c>
      <c r="D429" s="32" t="s">
        <v>206</v>
      </c>
    </row>
    <row r="430" spans="1:4" ht="25.5" outlineLevel="1">
      <c r="A430" s="15">
        <v>7</v>
      </c>
      <c r="B430" s="31" t="s">
        <v>207</v>
      </c>
      <c r="C430" s="239" t="s">
        <v>703</v>
      </c>
      <c r="D430" s="32" t="s">
        <v>208</v>
      </c>
    </row>
    <row r="431" spans="1:4" outlineLevel="1">
      <c r="A431" s="15">
        <v>8</v>
      </c>
      <c r="B431" s="31" t="s">
        <v>209</v>
      </c>
      <c r="C431" s="32" t="s">
        <v>210</v>
      </c>
    </row>
    <row r="432" spans="1:4" outlineLevel="1">
      <c r="A432" s="15">
        <v>9</v>
      </c>
      <c r="B432" s="31" t="s">
        <v>211</v>
      </c>
      <c r="C432" s="32" t="s">
        <v>212</v>
      </c>
    </row>
    <row r="433" spans="1:3" outlineLevel="1">
      <c r="A433" s="15">
        <v>10</v>
      </c>
      <c r="B433" s="31" t="s">
        <v>213</v>
      </c>
      <c r="C433" s="32" t="s">
        <v>214</v>
      </c>
    </row>
    <row r="434" spans="1:3" outlineLevel="1">
      <c r="A434" s="15">
        <v>11</v>
      </c>
      <c r="B434" s="31" t="s">
        <v>215</v>
      </c>
      <c r="C434" s="32" t="s">
        <v>216</v>
      </c>
    </row>
    <row r="435" spans="1:3" outlineLevel="1">
      <c r="A435" s="15">
        <v>12</v>
      </c>
      <c r="B435" s="31" t="s">
        <v>217</v>
      </c>
      <c r="C435" s="32" t="s">
        <v>218</v>
      </c>
    </row>
    <row r="436" spans="1:3" outlineLevel="1">
      <c r="A436" s="15">
        <v>13</v>
      </c>
      <c r="B436" s="31" t="s">
        <v>219</v>
      </c>
      <c r="C436" s="32" t="s">
        <v>220</v>
      </c>
    </row>
    <row r="437" spans="1:3" outlineLevel="1">
      <c r="A437" s="15">
        <v>14</v>
      </c>
      <c r="B437" s="31" t="s">
        <v>221</v>
      </c>
      <c r="C437" s="32" t="s">
        <v>222</v>
      </c>
    </row>
    <row r="438" spans="1:3" ht="25.5" outlineLevel="1">
      <c r="A438" s="15">
        <v>15</v>
      </c>
      <c r="B438" s="31" t="s">
        <v>223</v>
      </c>
      <c r="C438" s="32" t="s">
        <v>224</v>
      </c>
    </row>
    <row r="439" spans="1:3" outlineLevel="1">
      <c r="A439" s="15">
        <v>16</v>
      </c>
      <c r="B439" s="31" t="s">
        <v>225</v>
      </c>
      <c r="C439" s="32" t="s">
        <v>226</v>
      </c>
    </row>
    <row r="440" spans="1:3" outlineLevel="1">
      <c r="A440" s="15" t="s">
        <v>227</v>
      </c>
      <c r="B440" s="31" t="s">
        <v>228</v>
      </c>
      <c r="C440" s="32" t="s">
        <v>229</v>
      </c>
    </row>
    <row r="441" spans="1:3">
      <c r="C441" s="29" t="s">
        <v>78</v>
      </c>
    </row>
    <row r="442" spans="1:3" customFormat="1" ht="15">
      <c r="A442" s="9" t="s">
        <v>347</v>
      </c>
      <c r="B442" s="9" t="s">
        <v>430</v>
      </c>
      <c r="C442" s="34" t="s">
        <v>427</v>
      </c>
    </row>
    <row r="443" spans="1:3" customFormat="1" outlineLevel="1">
      <c r="A443" s="477" t="s">
        <v>43</v>
      </c>
      <c r="B443" s="477"/>
      <c r="C443" s="31"/>
    </row>
    <row r="444" spans="1:3" customFormat="1" outlineLevel="1">
      <c r="A444" s="29" t="s">
        <v>79</v>
      </c>
      <c r="B444" s="34" t="s">
        <v>431</v>
      </c>
      <c r="C444" s="31"/>
    </row>
    <row r="445" spans="1:3" customFormat="1" outlineLevel="1">
      <c r="A445" s="32">
        <v>0</v>
      </c>
      <c r="B445" s="32" t="s">
        <v>432</v>
      </c>
      <c r="C445" s="31"/>
    </row>
    <row r="446" spans="1:3" customFormat="1" ht="51" outlineLevel="1">
      <c r="A446" s="32">
        <v>1</v>
      </c>
      <c r="B446" s="32" t="s">
        <v>433</v>
      </c>
      <c r="C446" s="1"/>
    </row>
    <row r="447" spans="1:3" customFormat="1" ht="38.25" outlineLevel="1">
      <c r="A447" s="32">
        <v>2</v>
      </c>
      <c r="B447" s="32" t="s">
        <v>434</v>
      </c>
      <c r="C447" s="1"/>
    </row>
    <row r="448" spans="1:3" customFormat="1" ht="51" outlineLevel="1">
      <c r="A448" s="32">
        <v>3</v>
      </c>
      <c r="B448" s="32" t="s">
        <v>435</v>
      </c>
      <c r="C448" s="1"/>
    </row>
    <row r="449" spans="1:4" customFormat="1" ht="51" outlineLevel="1">
      <c r="A449" s="32">
        <v>4</v>
      </c>
      <c r="B449" s="32" t="s">
        <v>436</v>
      </c>
      <c r="C449" s="1"/>
    </row>
    <row r="450" spans="1:4" customFormat="1" ht="51" outlineLevel="1">
      <c r="A450" s="32">
        <v>5</v>
      </c>
      <c r="B450" s="32" t="s">
        <v>437</v>
      </c>
      <c r="C450" s="1"/>
    </row>
    <row r="451" spans="1:4" customFormat="1" ht="76.5" outlineLevel="1">
      <c r="A451" s="32">
        <v>6</v>
      </c>
      <c r="B451" s="32" t="s">
        <v>438</v>
      </c>
      <c r="C451" s="1"/>
    </row>
    <row r="452" spans="1:4" customFormat="1" ht="51" outlineLevel="1">
      <c r="A452" s="32">
        <v>7</v>
      </c>
      <c r="B452" s="32" t="s">
        <v>439</v>
      </c>
      <c r="C452" s="1"/>
    </row>
    <row r="453" spans="1:4" customFormat="1">
      <c r="A453" s="6"/>
      <c r="B453" s="6"/>
      <c r="C453" s="1"/>
    </row>
    <row r="454" spans="1:4" ht="15">
      <c r="A454" s="9" t="s">
        <v>347</v>
      </c>
      <c r="B454" s="9" t="s">
        <v>425</v>
      </c>
    </row>
    <row r="455" spans="1:4" outlineLevel="1">
      <c r="A455" s="477" t="s">
        <v>43</v>
      </c>
      <c r="B455" s="477"/>
    </row>
    <row r="456" spans="1:4" outlineLevel="1">
      <c r="A456" s="29" t="s">
        <v>79</v>
      </c>
      <c r="B456" s="34" t="s">
        <v>426</v>
      </c>
    </row>
    <row r="457" spans="1:4" outlineLevel="1">
      <c r="A457" s="31">
        <v>1</v>
      </c>
      <c r="B457" s="31" t="s">
        <v>428</v>
      </c>
    </row>
    <row r="458" spans="1:4" outlineLevel="1">
      <c r="A458" s="31">
        <v>2</v>
      </c>
      <c r="B458" s="31" t="s">
        <v>429</v>
      </c>
    </row>
    <row r="459" spans="1:4" outlineLevel="1">
      <c r="A459" s="31">
        <v>3</v>
      </c>
      <c r="B459" s="31"/>
    </row>
    <row r="462" spans="1:4" outlineLevel="1">
      <c r="A462" s="29" t="s">
        <v>79</v>
      </c>
      <c r="B462" s="29" t="s">
        <v>736</v>
      </c>
      <c r="C462" s="29" t="s">
        <v>30</v>
      </c>
      <c r="D462" s="29" t="s">
        <v>755</v>
      </c>
    </row>
    <row r="463" spans="1:4" outlineLevel="1">
      <c r="A463" s="31">
        <v>1</v>
      </c>
      <c r="B463" s="31" t="s">
        <v>737</v>
      </c>
      <c r="C463" s="31" t="s">
        <v>756</v>
      </c>
      <c r="D463" s="31"/>
    </row>
    <row r="464" spans="1:4" outlineLevel="1">
      <c r="A464" s="31">
        <v>2</v>
      </c>
      <c r="B464" s="31" t="s">
        <v>738</v>
      </c>
      <c r="C464" s="31" t="s">
        <v>757</v>
      </c>
      <c r="D464" s="31" t="s">
        <v>758</v>
      </c>
    </row>
    <row r="465" spans="1:4" outlineLevel="1">
      <c r="A465" s="31">
        <v>3</v>
      </c>
      <c r="B465" s="31" t="s">
        <v>739</v>
      </c>
      <c r="C465" s="31" t="s">
        <v>759</v>
      </c>
      <c r="D465" s="31"/>
    </row>
    <row r="466" spans="1:4" outlineLevel="1">
      <c r="A466" s="31">
        <v>4</v>
      </c>
      <c r="B466" s="31" t="s">
        <v>740</v>
      </c>
      <c r="C466" s="31" t="s">
        <v>760</v>
      </c>
      <c r="D466" s="31"/>
    </row>
    <row r="467" spans="1:4" outlineLevel="1">
      <c r="A467" s="31">
        <v>5</v>
      </c>
      <c r="B467" s="31" t="s">
        <v>741</v>
      </c>
      <c r="C467" s="31" t="s">
        <v>761</v>
      </c>
      <c r="D467" s="31" t="s">
        <v>762</v>
      </c>
    </row>
    <row r="468" spans="1:4" outlineLevel="1">
      <c r="A468" s="31">
        <v>6</v>
      </c>
      <c r="B468" s="31" t="s">
        <v>742</v>
      </c>
      <c r="C468" s="31" t="s">
        <v>763</v>
      </c>
      <c r="D468" s="31"/>
    </row>
    <row r="469" spans="1:4" outlineLevel="1">
      <c r="A469" s="31">
        <v>7</v>
      </c>
      <c r="B469" s="31" t="s">
        <v>743</v>
      </c>
      <c r="C469" s="31" t="s">
        <v>764</v>
      </c>
      <c r="D469" s="31"/>
    </row>
    <row r="470" spans="1:4" outlineLevel="1">
      <c r="A470" s="31">
        <v>8</v>
      </c>
      <c r="B470" s="31" t="s">
        <v>744</v>
      </c>
      <c r="C470" s="31" t="s">
        <v>765</v>
      </c>
      <c r="D470" s="31" t="s">
        <v>766</v>
      </c>
    </row>
    <row r="471" spans="1:4" outlineLevel="1">
      <c r="A471" s="31">
        <v>9</v>
      </c>
      <c r="B471" s="31" t="s">
        <v>745</v>
      </c>
      <c r="C471" s="31" t="s">
        <v>767</v>
      </c>
      <c r="D471" s="31"/>
    </row>
    <row r="472" spans="1:4" outlineLevel="1">
      <c r="A472" s="31">
        <v>10</v>
      </c>
      <c r="B472" s="31" t="s">
        <v>746</v>
      </c>
      <c r="C472" s="31" t="s">
        <v>768</v>
      </c>
      <c r="D472" s="31" t="s">
        <v>769</v>
      </c>
    </row>
    <row r="473" spans="1:4" outlineLevel="1">
      <c r="A473" s="31">
        <v>11</v>
      </c>
      <c r="B473" s="31" t="s">
        <v>747</v>
      </c>
      <c r="C473" s="31" t="s">
        <v>770</v>
      </c>
      <c r="D473" s="31"/>
    </row>
    <row r="474" spans="1:4" outlineLevel="1">
      <c r="A474" s="31">
        <v>12</v>
      </c>
      <c r="B474" s="31" t="s">
        <v>748</v>
      </c>
      <c r="C474" s="31" t="s">
        <v>771</v>
      </c>
      <c r="D474" s="31"/>
    </row>
    <row r="475" spans="1:4" outlineLevel="1">
      <c r="A475" s="31">
        <v>13</v>
      </c>
      <c r="B475" s="31" t="s">
        <v>749</v>
      </c>
      <c r="C475" s="31" t="s">
        <v>772</v>
      </c>
      <c r="D475" s="31"/>
    </row>
    <row r="476" spans="1:4" outlineLevel="1">
      <c r="A476" s="31">
        <v>14</v>
      </c>
      <c r="B476" s="31" t="s">
        <v>750</v>
      </c>
      <c r="C476" s="31" t="s">
        <v>773</v>
      </c>
      <c r="D476" s="31"/>
    </row>
    <row r="477" spans="1:4" outlineLevel="1">
      <c r="A477" s="31">
        <v>15</v>
      </c>
      <c r="B477" s="31" t="s">
        <v>751</v>
      </c>
      <c r="C477" s="31" t="s">
        <v>774</v>
      </c>
      <c r="D477" s="31"/>
    </row>
    <row r="478" spans="1:4" outlineLevel="1">
      <c r="A478" s="31">
        <v>16</v>
      </c>
      <c r="B478" s="31" t="s">
        <v>752</v>
      </c>
      <c r="C478" s="31" t="s">
        <v>775</v>
      </c>
      <c r="D478" s="31" t="s">
        <v>776</v>
      </c>
    </row>
    <row r="479" spans="1:4" outlineLevel="1">
      <c r="A479" s="31">
        <v>17</v>
      </c>
      <c r="B479" s="31" t="s">
        <v>753</v>
      </c>
      <c r="C479" s="31" t="s">
        <v>777</v>
      </c>
      <c r="D479" s="31"/>
    </row>
    <row r="480" spans="1:4" outlineLevel="1">
      <c r="A480" s="31">
        <v>18</v>
      </c>
      <c r="B480" s="31" t="s">
        <v>754</v>
      </c>
      <c r="C480" s="31" t="s">
        <v>778</v>
      </c>
      <c r="D480" s="31"/>
    </row>
    <row r="483" spans="1:4">
      <c r="A483" s="29"/>
      <c r="B483" s="29" t="s">
        <v>783</v>
      </c>
      <c r="C483" s="29"/>
      <c r="D483" s="29"/>
    </row>
    <row r="484" spans="1:4">
      <c r="A484" s="29"/>
      <c r="B484" s="29" t="s">
        <v>715</v>
      </c>
      <c r="C484" s="29" t="s">
        <v>30</v>
      </c>
      <c r="D484" s="29" t="s">
        <v>784</v>
      </c>
    </row>
    <row r="485" spans="1:4">
      <c r="A485" s="31">
        <v>1</v>
      </c>
      <c r="B485" s="31" t="s">
        <v>785</v>
      </c>
      <c r="C485" s="31" t="s">
        <v>786</v>
      </c>
      <c r="D485" s="31">
        <v>19115</v>
      </c>
    </row>
    <row r="486" spans="1:4">
      <c r="A486" s="31">
        <v>2</v>
      </c>
      <c r="B486" s="31" t="s">
        <v>787</v>
      </c>
      <c r="C486" s="31" t="s">
        <v>788</v>
      </c>
      <c r="D486" s="31">
        <v>19115</v>
      </c>
    </row>
    <row r="487" spans="1:4">
      <c r="A487" s="31">
        <v>3</v>
      </c>
      <c r="B487" s="31" t="s">
        <v>789</v>
      </c>
      <c r="C487" s="31" t="s">
        <v>790</v>
      </c>
      <c r="D487" s="31">
        <v>19115</v>
      </c>
    </row>
    <row r="488" spans="1:4">
      <c r="A488" s="31">
        <v>4</v>
      </c>
      <c r="B488" s="31" t="s">
        <v>791</v>
      </c>
      <c r="C488" s="31" t="s">
        <v>792</v>
      </c>
      <c r="D488" s="31">
        <v>19115</v>
      </c>
    </row>
    <row r="489" spans="1:4">
      <c r="A489" s="31">
        <v>5</v>
      </c>
      <c r="B489" s="31" t="s">
        <v>793</v>
      </c>
      <c r="C489" s="31" t="s">
        <v>794</v>
      </c>
      <c r="D489" s="31">
        <v>19115</v>
      </c>
    </row>
    <row r="490" spans="1:4">
      <c r="A490" s="31">
        <v>6</v>
      </c>
      <c r="B490" s="31" t="s">
        <v>795</v>
      </c>
      <c r="C490" s="31" t="s">
        <v>796</v>
      </c>
      <c r="D490" s="31">
        <v>19115</v>
      </c>
    </row>
    <row r="491" spans="1:4">
      <c r="A491" s="31">
        <v>7</v>
      </c>
      <c r="B491" s="31" t="s">
        <v>797</v>
      </c>
      <c r="C491" s="31" t="s">
        <v>798</v>
      </c>
      <c r="D491" s="31">
        <v>19115</v>
      </c>
    </row>
    <row r="492" spans="1:4">
      <c r="A492" s="31">
        <v>8</v>
      </c>
      <c r="B492" s="31" t="s">
        <v>799</v>
      </c>
      <c r="C492" s="31" t="s">
        <v>800</v>
      </c>
      <c r="D492" s="31">
        <v>19115</v>
      </c>
    </row>
    <row r="493" spans="1:4">
      <c r="A493" s="31">
        <v>9</v>
      </c>
      <c r="B493" s="31" t="s">
        <v>801</v>
      </c>
      <c r="C493" s="31" t="s">
        <v>802</v>
      </c>
      <c r="D493" s="31">
        <v>19115</v>
      </c>
    </row>
    <row r="494" spans="1:4">
      <c r="A494" s="31">
        <v>10</v>
      </c>
      <c r="B494" s="31" t="s">
        <v>803</v>
      </c>
      <c r="C494" s="31" t="s">
        <v>804</v>
      </c>
      <c r="D494" s="31">
        <v>19115</v>
      </c>
    </row>
    <row r="495" spans="1:4">
      <c r="A495" s="31">
        <v>11</v>
      </c>
      <c r="B495" s="31" t="s">
        <v>805</v>
      </c>
      <c r="C495" s="31" t="s">
        <v>806</v>
      </c>
      <c r="D495" s="31">
        <v>19115</v>
      </c>
    </row>
    <row r="496" spans="1:4">
      <c r="A496" s="31">
        <v>12</v>
      </c>
      <c r="B496" s="31" t="s">
        <v>807</v>
      </c>
      <c r="C496" s="31" t="s">
        <v>808</v>
      </c>
      <c r="D496" s="31">
        <v>19115</v>
      </c>
    </row>
    <row r="497" spans="1:5">
      <c r="A497" s="31">
        <v>13</v>
      </c>
      <c r="B497" s="31" t="s">
        <v>809</v>
      </c>
      <c r="C497" s="31" t="s">
        <v>810</v>
      </c>
      <c r="D497" s="31">
        <v>19115</v>
      </c>
    </row>
    <row r="498" spans="1:5">
      <c r="A498" s="31">
        <v>14</v>
      </c>
      <c r="B498" s="31" t="s">
        <v>811</v>
      </c>
      <c r="C498" s="31" t="s">
        <v>812</v>
      </c>
      <c r="D498" s="31">
        <v>19115</v>
      </c>
    </row>
    <row r="499" spans="1:5">
      <c r="A499" s="31">
        <v>15</v>
      </c>
      <c r="B499" s="31" t="s">
        <v>813</v>
      </c>
      <c r="C499" s="31" t="s">
        <v>814</v>
      </c>
      <c r="D499" s="31" t="s">
        <v>815</v>
      </c>
    </row>
    <row r="500" spans="1:5">
      <c r="A500" s="31">
        <v>16</v>
      </c>
      <c r="B500" s="31" t="s">
        <v>816</v>
      </c>
      <c r="C500" s="31" t="s">
        <v>817</v>
      </c>
      <c r="D500" s="31" t="s">
        <v>815</v>
      </c>
    </row>
    <row r="501" spans="1:5">
      <c r="A501" s="31">
        <v>17</v>
      </c>
      <c r="B501" s="31" t="s">
        <v>818</v>
      </c>
      <c r="C501" s="31" t="s">
        <v>819</v>
      </c>
      <c r="D501" s="31" t="s">
        <v>815</v>
      </c>
    </row>
    <row r="502" spans="1:5">
      <c r="A502" s="31">
        <v>18</v>
      </c>
      <c r="B502" s="31" t="s">
        <v>820</v>
      </c>
      <c r="C502" s="31" t="s">
        <v>821</v>
      </c>
      <c r="D502" s="31" t="s">
        <v>815</v>
      </c>
    </row>
    <row r="503" spans="1:5">
      <c r="A503" s="31">
        <v>19</v>
      </c>
      <c r="B503" s="31" t="s">
        <v>822</v>
      </c>
      <c r="C503" s="31" t="s">
        <v>823</v>
      </c>
      <c r="D503" s="31" t="s">
        <v>815</v>
      </c>
    </row>
    <row r="504" spans="1:5">
      <c r="A504" s="31">
        <v>20</v>
      </c>
      <c r="B504" s="31" t="s">
        <v>824</v>
      </c>
      <c r="C504" s="31" t="s">
        <v>825</v>
      </c>
      <c r="D504" s="31" t="s">
        <v>815</v>
      </c>
    </row>
    <row r="505" spans="1:5">
      <c r="A505" s="31">
        <v>21</v>
      </c>
      <c r="B505" s="31" t="s">
        <v>826</v>
      </c>
      <c r="C505" s="31" t="s">
        <v>827</v>
      </c>
      <c r="D505" s="31" t="s">
        <v>815</v>
      </c>
    </row>
    <row r="507" spans="1:5">
      <c r="A507" s="248"/>
      <c r="B507" s="248" t="s">
        <v>834</v>
      </c>
      <c r="C507" s="248"/>
      <c r="D507" s="248"/>
      <c r="E507" s="31"/>
    </row>
    <row r="508" spans="1:5">
      <c r="A508" s="248" t="s">
        <v>835</v>
      </c>
      <c r="B508" s="248" t="s">
        <v>192</v>
      </c>
      <c r="C508" s="248" t="s">
        <v>194</v>
      </c>
      <c r="D508" s="248" t="s">
        <v>30</v>
      </c>
      <c r="E508" s="31" t="s">
        <v>836</v>
      </c>
    </row>
    <row r="509" spans="1:5">
      <c r="A509" s="31" t="s">
        <v>837</v>
      </c>
      <c r="B509" s="31"/>
      <c r="C509" s="31"/>
      <c r="D509" s="31" t="s">
        <v>838</v>
      </c>
      <c r="E509" s="31"/>
    </row>
    <row r="510" spans="1:5">
      <c r="A510" s="31" t="s">
        <v>839</v>
      </c>
      <c r="B510" s="31"/>
      <c r="C510" s="31"/>
      <c r="D510" s="31" t="s">
        <v>840</v>
      </c>
      <c r="E510" s="31"/>
    </row>
    <row r="511" spans="1:5">
      <c r="A511" s="31" t="s">
        <v>195</v>
      </c>
      <c r="B511" s="31" t="s">
        <v>841</v>
      </c>
      <c r="C511" s="31" t="s">
        <v>196</v>
      </c>
      <c r="D511" s="31" t="s">
        <v>842</v>
      </c>
      <c r="E511" s="31"/>
    </row>
    <row r="512" spans="1:5">
      <c r="A512" s="31" t="s">
        <v>197</v>
      </c>
      <c r="B512" s="31" t="s">
        <v>843</v>
      </c>
      <c r="C512" s="31" t="s">
        <v>198</v>
      </c>
      <c r="D512" s="31" t="s">
        <v>844</v>
      </c>
      <c r="E512" s="31"/>
    </row>
    <row r="513" spans="1:5">
      <c r="A513" s="31" t="s">
        <v>845</v>
      </c>
      <c r="B513" s="31"/>
      <c r="C513" s="31"/>
      <c r="D513" s="31" t="s">
        <v>846</v>
      </c>
      <c r="E513" s="31"/>
    </row>
    <row r="514" spans="1:5">
      <c r="A514" s="31" t="s">
        <v>199</v>
      </c>
      <c r="B514" s="31" t="s">
        <v>847</v>
      </c>
      <c r="C514" s="31" t="s">
        <v>200</v>
      </c>
      <c r="D514" s="31" t="s">
        <v>848</v>
      </c>
      <c r="E514" s="31" t="s">
        <v>849</v>
      </c>
    </row>
    <row r="515" spans="1:5">
      <c r="A515" s="31" t="s">
        <v>201</v>
      </c>
      <c r="B515" s="31" t="s">
        <v>850</v>
      </c>
      <c r="C515" s="31" t="s">
        <v>202</v>
      </c>
      <c r="D515" s="31" t="s">
        <v>851</v>
      </c>
      <c r="E515" s="31"/>
    </row>
    <row r="516" spans="1:5">
      <c r="A516" s="31" t="s">
        <v>852</v>
      </c>
      <c r="B516" s="31"/>
      <c r="C516" s="31"/>
      <c r="D516" s="31" t="s">
        <v>853</v>
      </c>
      <c r="E516" s="31"/>
    </row>
    <row r="517" spans="1:5">
      <c r="A517" s="31" t="s">
        <v>203</v>
      </c>
      <c r="B517" s="31" t="s">
        <v>6</v>
      </c>
      <c r="C517" s="31" t="s">
        <v>204</v>
      </c>
      <c r="D517" s="31" t="s">
        <v>854</v>
      </c>
      <c r="E517" s="31" t="s">
        <v>855</v>
      </c>
    </row>
    <row r="518" spans="1:5">
      <c r="A518" s="31" t="s">
        <v>209</v>
      </c>
      <c r="B518" s="31" t="s">
        <v>856</v>
      </c>
      <c r="C518" s="31" t="s">
        <v>210</v>
      </c>
      <c r="D518" s="31" t="s">
        <v>857</v>
      </c>
      <c r="E518" s="31"/>
    </row>
    <row r="519" spans="1:5">
      <c r="A519" s="31" t="s">
        <v>858</v>
      </c>
      <c r="B519" s="31"/>
      <c r="C519" s="31"/>
      <c r="D519" s="31" t="s">
        <v>859</v>
      </c>
      <c r="E519" s="31"/>
    </row>
    <row r="520" spans="1:5">
      <c r="A520" s="31" t="s">
        <v>211</v>
      </c>
      <c r="B520" s="31" t="s">
        <v>860</v>
      </c>
      <c r="C520" s="31" t="s">
        <v>212</v>
      </c>
      <c r="D520" s="31" t="s">
        <v>861</v>
      </c>
      <c r="E520" s="31"/>
    </row>
    <row r="521" spans="1:5">
      <c r="A521" s="31" t="s">
        <v>213</v>
      </c>
      <c r="B521" s="31" t="s">
        <v>862</v>
      </c>
      <c r="C521" s="31" t="s">
        <v>214</v>
      </c>
      <c r="D521" s="31" t="s">
        <v>863</v>
      </c>
      <c r="E521" s="31"/>
    </row>
    <row r="522" spans="1:5">
      <c r="A522" s="31" t="s">
        <v>219</v>
      </c>
      <c r="B522" s="31" t="s">
        <v>864</v>
      </c>
      <c r="C522" s="31" t="s">
        <v>220</v>
      </c>
      <c r="D522" s="31" t="s">
        <v>865</v>
      </c>
      <c r="E522" s="31" t="s">
        <v>866</v>
      </c>
    </row>
    <row r="523" spans="1:5">
      <c r="A523" s="31" t="s">
        <v>867</v>
      </c>
      <c r="B523" s="31"/>
      <c r="C523" s="31"/>
      <c r="D523" s="31" t="s">
        <v>868</v>
      </c>
      <c r="E523" s="31"/>
    </row>
    <row r="524" spans="1:5">
      <c r="A524" s="31" t="s">
        <v>869</v>
      </c>
      <c r="B524" s="31"/>
      <c r="C524" s="31"/>
      <c r="D524" s="31" t="s">
        <v>870</v>
      </c>
      <c r="E524" s="31"/>
    </row>
    <row r="525" spans="1:5">
      <c r="A525" s="31" t="s">
        <v>223</v>
      </c>
      <c r="B525" s="31" t="s">
        <v>871</v>
      </c>
      <c r="C525" s="31" t="s">
        <v>224</v>
      </c>
      <c r="D525" s="31" t="s">
        <v>872</v>
      </c>
      <c r="E525" s="31"/>
    </row>
    <row r="526" spans="1:5">
      <c r="A526" s="31" t="s">
        <v>207</v>
      </c>
      <c r="B526" s="31" t="s">
        <v>873</v>
      </c>
      <c r="C526" s="31" t="s">
        <v>208</v>
      </c>
      <c r="D526" s="31" t="s">
        <v>874</v>
      </c>
      <c r="E526" s="31" t="s">
        <v>875</v>
      </c>
    </row>
    <row r="527" spans="1:5">
      <c r="A527" s="31" t="s">
        <v>876</v>
      </c>
      <c r="B527" s="31"/>
      <c r="C527" s="31"/>
      <c r="D527" s="31" t="s">
        <v>877</v>
      </c>
      <c r="E527" s="31"/>
    </row>
    <row r="528" spans="1:5">
      <c r="A528" s="31" t="s">
        <v>215</v>
      </c>
      <c r="B528" s="31" t="s">
        <v>878</v>
      </c>
      <c r="C528" s="31" t="s">
        <v>216</v>
      </c>
      <c r="D528" s="31" t="s">
        <v>879</v>
      </c>
      <c r="E528" s="31"/>
    </row>
    <row r="529" spans="1:5">
      <c r="A529" s="31" t="s">
        <v>880</v>
      </c>
      <c r="B529" s="31"/>
      <c r="C529" s="31"/>
      <c r="D529" s="31" t="s">
        <v>881</v>
      </c>
      <c r="E529" s="31"/>
    </row>
    <row r="530" spans="1:5">
      <c r="A530" s="31" t="s">
        <v>882</v>
      </c>
      <c r="B530" s="31"/>
      <c r="C530" s="31"/>
      <c r="D530" s="31" t="s">
        <v>883</v>
      </c>
      <c r="E530" s="31"/>
    </row>
    <row r="531" spans="1:5">
      <c r="A531" s="31" t="s">
        <v>205</v>
      </c>
      <c r="B531" s="31" t="s">
        <v>884</v>
      </c>
      <c r="C531" s="31" t="s">
        <v>206</v>
      </c>
      <c r="D531" s="31" t="s">
        <v>885</v>
      </c>
      <c r="E531" s="31" t="s">
        <v>886</v>
      </c>
    </row>
    <row r="532" spans="1:5">
      <c r="A532" s="31" t="s">
        <v>221</v>
      </c>
      <c r="B532" s="31" t="s">
        <v>887</v>
      </c>
      <c r="C532" s="31" t="s">
        <v>222</v>
      </c>
      <c r="D532" s="31" t="s">
        <v>888</v>
      </c>
      <c r="E532" s="31" t="s">
        <v>889</v>
      </c>
    </row>
    <row r="533" spans="1:5">
      <c r="A533" s="31" t="s">
        <v>217</v>
      </c>
      <c r="B533" s="31" t="s">
        <v>890</v>
      </c>
      <c r="C533" s="31" t="s">
        <v>218</v>
      </c>
      <c r="D533" s="31" t="s">
        <v>891</v>
      </c>
      <c r="E533" s="31"/>
    </row>
    <row r="534" spans="1:5">
      <c r="A534" s="31" t="s">
        <v>225</v>
      </c>
      <c r="B534" s="31" t="s">
        <v>892</v>
      </c>
      <c r="C534" s="31" t="s">
        <v>226</v>
      </c>
      <c r="D534" s="31" t="s">
        <v>893</v>
      </c>
      <c r="E534" s="31"/>
    </row>
    <row r="536" spans="1:5">
      <c r="A536" s="17" t="s">
        <v>996</v>
      </c>
    </row>
    <row r="537" spans="1:5">
      <c r="A537" s="31" t="s">
        <v>997</v>
      </c>
      <c r="B537" s="31" t="s">
        <v>998</v>
      </c>
    </row>
    <row r="538" spans="1:5">
      <c r="A538" s="31" t="s">
        <v>999</v>
      </c>
      <c r="B538" s="31" t="s">
        <v>1001</v>
      </c>
    </row>
    <row r="539" spans="1:5">
      <c r="A539" s="31" t="s">
        <v>1002</v>
      </c>
      <c r="B539" s="31" t="s">
        <v>1003</v>
      </c>
    </row>
    <row r="540" spans="1:5">
      <c r="A540" s="31" t="s">
        <v>1000</v>
      </c>
      <c r="B540" s="31" t="s">
        <v>1004</v>
      </c>
    </row>
    <row r="541" spans="1:5">
      <c r="A541" s="31" t="s">
        <v>1006</v>
      </c>
      <c r="B541" s="31" t="s">
        <v>1005</v>
      </c>
    </row>
  </sheetData>
  <sheetProtection selectLockedCells="1" selectUnlockedCells="1"/>
  <mergeCells count="25">
    <mergeCell ref="A4:B4"/>
    <mergeCell ref="A124:B124"/>
    <mergeCell ref="A455:B455"/>
    <mergeCell ref="A443:B443"/>
    <mergeCell ref="A366:B366"/>
    <mergeCell ref="A376:B376"/>
    <mergeCell ref="A381:B381"/>
    <mergeCell ref="A403:B403"/>
    <mergeCell ref="A416:B416"/>
    <mergeCell ref="A162:B162"/>
    <mergeCell ref="A11:B11"/>
    <mergeCell ref="A69:B69"/>
    <mergeCell ref="A171:B171"/>
    <mergeCell ref="A170:B170"/>
    <mergeCell ref="A59:B59"/>
    <mergeCell ref="A101:B101"/>
    <mergeCell ref="A44:B44"/>
    <mergeCell ref="A208:B208"/>
    <mergeCell ref="A209:B209"/>
    <mergeCell ref="A390:B390"/>
    <mergeCell ref="A422:B422"/>
    <mergeCell ref="A212:B212"/>
    <mergeCell ref="A213:B213"/>
    <mergeCell ref="A217:B217"/>
    <mergeCell ref="A218:B218"/>
  </mergeCells>
  <phoneticPr fontId="37" type="noConversion"/>
  <hyperlinks>
    <hyperlink ref="E61" r:id="rId1" xr:uid="{A6EA8680-8661-294B-8024-E560A7F400EC}"/>
    <hyperlink ref="E62" r:id="rId2" xr:uid="{02E3CA9F-3175-474C-8BC2-64F6F9DA974C}"/>
    <hyperlink ref="E63" r:id="rId3" xr:uid="{6A86DA26-97BA-A94D-8623-5F4FC5E65559}"/>
    <hyperlink ref="E64" r:id="rId4" xr:uid="{5093BECD-7C48-EC4F-9A8A-EAF31C6D7B22}"/>
    <hyperlink ref="E65" r:id="rId5" xr:uid="{957D8D1B-AB3D-7F45-AAAA-F5B7A01DFD2E}"/>
    <hyperlink ref="E66" r:id="rId6" xr:uid="{E71E9C52-B09C-FE4B-9119-AB029E1EFE60}"/>
  </hyperlinks>
  <pageMargins left="0.7" right="0.7" top="0.75" bottom="0.75"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165</vt:i4>
      </vt:variant>
    </vt:vector>
  </HeadingPairs>
  <TitlesOfParts>
    <vt:vector size="173" baseType="lpstr">
      <vt:lpstr>metadata</vt:lpstr>
      <vt:lpstr>contacts</vt:lpstr>
      <vt:lpstr>Formulaire</vt:lpstr>
      <vt:lpstr>---</vt:lpstr>
      <vt:lpstr>Inspire_Themes</vt:lpstr>
      <vt:lpstr>GEMET keywords</vt:lpstr>
      <vt:lpstr>Other thesaurus</vt:lpstr>
      <vt:lpstr>CodesLists</vt:lpstr>
      <vt:lpstr>CI_RoleCode</vt:lpstr>
      <vt:lpstr>Data_Abstract</vt:lpstr>
      <vt:lpstr>data_browsegraphic1_filename</vt:lpstr>
      <vt:lpstr>Data_DateCreation</vt:lpstr>
      <vt:lpstr>Data_DatePublication</vt:lpstr>
      <vt:lpstr>Data_DateRevision</vt:lpstr>
      <vt:lpstr>data_ext1_e</vt:lpstr>
      <vt:lpstr>data_ext1_n</vt:lpstr>
      <vt:lpstr>data_ext1_name</vt:lpstr>
      <vt:lpstr>data_ext1_s</vt:lpstr>
      <vt:lpstr>data_ext1_w</vt:lpstr>
      <vt:lpstr>Data_InspireKeyword1</vt:lpstr>
      <vt:lpstr>Data_InspireKeyword2</vt:lpstr>
      <vt:lpstr>Data_InspireKeyword3</vt:lpstr>
      <vt:lpstr>Data_InspireKeyword4</vt:lpstr>
      <vt:lpstr>Data_InspireKeywordURL1</vt:lpstr>
      <vt:lpstr>Data_InspireKeywordURL2</vt:lpstr>
      <vt:lpstr>Data_InspireKeywordURL3</vt:lpstr>
      <vt:lpstr>Data_InspireKeywordURL4</vt:lpstr>
      <vt:lpstr>data_keyword_url1</vt:lpstr>
      <vt:lpstr>data_keyword_url10</vt:lpstr>
      <vt:lpstr>data_keyword_url2</vt:lpstr>
      <vt:lpstr>data_keyword_url3</vt:lpstr>
      <vt:lpstr>data_keyword_url4</vt:lpstr>
      <vt:lpstr>data_keyword_url5</vt:lpstr>
      <vt:lpstr>data_keyword_url6</vt:lpstr>
      <vt:lpstr>data_keyword_url7</vt:lpstr>
      <vt:lpstr>data_keyword_url8</vt:lpstr>
      <vt:lpstr>data_keyword_url9</vt:lpstr>
      <vt:lpstr>data_keyword1</vt:lpstr>
      <vt:lpstr>data_keyword1_thesaurusname</vt:lpstr>
      <vt:lpstr>data_keyword10</vt:lpstr>
      <vt:lpstr>data_keyword10_thesaurusname</vt:lpstr>
      <vt:lpstr>data_keyword2</vt:lpstr>
      <vt:lpstr>data_keyword2_thesaurusname</vt:lpstr>
      <vt:lpstr>data_keyword3</vt:lpstr>
      <vt:lpstr>data_keyword3_thesaurusname</vt:lpstr>
      <vt:lpstr>data_keyword4</vt:lpstr>
      <vt:lpstr>data_keyword4_thesaurusname</vt:lpstr>
      <vt:lpstr>data_keyword5</vt:lpstr>
      <vt:lpstr>data_keyword5_thesaurusname</vt:lpstr>
      <vt:lpstr>data_keyword6</vt:lpstr>
      <vt:lpstr>data_keyword6_thesaurusname</vt:lpstr>
      <vt:lpstr>data_keyword7</vt:lpstr>
      <vt:lpstr>data_keyword7_thesaurusname</vt:lpstr>
      <vt:lpstr>data_keyword8</vt:lpstr>
      <vt:lpstr>data_keyword8_thesaurusname</vt:lpstr>
      <vt:lpstr>data_keyword9</vt:lpstr>
      <vt:lpstr>data_keyword9_thesaurusname</vt:lpstr>
      <vt:lpstr>Data_Linkage1_url</vt:lpstr>
      <vt:lpstr>Data_Linkage2_url</vt:lpstr>
      <vt:lpstr>Data_Linkage3_url</vt:lpstr>
      <vt:lpstr>Data_MaintenanceFrequency</vt:lpstr>
      <vt:lpstr>Data_ReferenceSystem1</vt:lpstr>
      <vt:lpstr>Data_ReferenceSystem2</vt:lpstr>
      <vt:lpstr>Data_ReferenceSystem3</vt:lpstr>
      <vt:lpstr>Data_ResourceFormat</vt:lpstr>
      <vt:lpstr>Data_SpatialRepresentationType</vt:lpstr>
      <vt:lpstr>Data_status</vt:lpstr>
      <vt:lpstr>Data_TemporalExtent1_Description</vt:lpstr>
      <vt:lpstr>Data_TemporalExtent1_End</vt:lpstr>
      <vt:lpstr>Data_TemporalExtent1_Start</vt:lpstr>
      <vt:lpstr>Data_Title</vt:lpstr>
      <vt:lpstr>Data_TopicCategory1</vt:lpstr>
      <vt:lpstr>Data_TopicCategory2</vt:lpstr>
      <vt:lpstr>Data_TopicCategory3</vt:lpstr>
      <vt:lpstr>Data_TopicCategory4</vt:lpstr>
      <vt:lpstr>Data_UseLimitation1</vt:lpstr>
      <vt:lpstr>LI_Statement</vt:lpstr>
      <vt:lpstr>list_MD_scopeCode</vt:lpstr>
      <vt:lpstr>Lst_Protocols</vt:lpstr>
      <vt:lpstr>Lst_Thes</vt:lpstr>
      <vt:lpstr>Lst_ThesName</vt:lpstr>
      <vt:lpstr>Lst_useCondition</vt:lpstr>
      <vt:lpstr>MD_CharacterSetCode</vt:lpstr>
      <vt:lpstr>MD_ClassificationCode</vt:lpstr>
      <vt:lpstr>md_cnt1_address</vt:lpstr>
      <vt:lpstr>md_cnt1_city</vt:lpstr>
      <vt:lpstr>md_cnt1_country</vt:lpstr>
      <vt:lpstr>md_cnt1_cp</vt:lpstr>
      <vt:lpstr>md_cnt1_email</vt:lpstr>
      <vt:lpstr>md_cnt1_fax</vt:lpstr>
      <vt:lpstr>md_cnt1_fct</vt:lpstr>
      <vt:lpstr>md_cnt1_isoonlineresource</vt:lpstr>
      <vt:lpstr>md_cnt1_name</vt:lpstr>
      <vt:lpstr>md_cnt1_org</vt:lpstr>
      <vt:lpstr>md_cnt1_role</vt:lpstr>
      <vt:lpstr>md_cnt1_surname</vt:lpstr>
      <vt:lpstr>md_cnt1_tel</vt:lpstr>
      <vt:lpstr>md_cnt2_address</vt:lpstr>
      <vt:lpstr>md_cnt2_city</vt:lpstr>
      <vt:lpstr>md_cnt2_country</vt:lpstr>
      <vt:lpstr>md_cnt2_cp</vt:lpstr>
      <vt:lpstr>md_cnt2_email</vt:lpstr>
      <vt:lpstr>md_cnt2_fax</vt:lpstr>
      <vt:lpstr>md_cnt2_fct</vt:lpstr>
      <vt:lpstr>md_cnt2_isoonlineresource</vt:lpstr>
      <vt:lpstr>md_cnt2_name</vt:lpstr>
      <vt:lpstr>md_cnt2_org</vt:lpstr>
      <vt:lpstr>md_cnt2_role</vt:lpstr>
      <vt:lpstr>md_cnt2_surname</vt:lpstr>
      <vt:lpstr>md_cnt2_tel</vt:lpstr>
      <vt:lpstr>md_cnt3_address</vt:lpstr>
      <vt:lpstr>md_cnt3_city</vt:lpstr>
      <vt:lpstr>md_cnt3_country</vt:lpstr>
      <vt:lpstr>md_cnt3_cp</vt:lpstr>
      <vt:lpstr>md_cnt3_email</vt:lpstr>
      <vt:lpstr>md_cnt3_fax</vt:lpstr>
      <vt:lpstr>md_cnt3_fct</vt:lpstr>
      <vt:lpstr>md_cnt3_isoonlineresource</vt:lpstr>
      <vt:lpstr>md_cnt3_name</vt:lpstr>
      <vt:lpstr>md_cnt3_org</vt:lpstr>
      <vt:lpstr>md_cnt3_role</vt:lpstr>
      <vt:lpstr>md_cnt3_surname</vt:lpstr>
      <vt:lpstr>md_cnt3_tel</vt:lpstr>
      <vt:lpstr>md_cnt4_address</vt:lpstr>
      <vt:lpstr>md_cnt4_city</vt:lpstr>
      <vt:lpstr>md_cnt4_country</vt:lpstr>
      <vt:lpstr>md_cnt4_cp</vt:lpstr>
      <vt:lpstr>md_cnt4_email</vt:lpstr>
      <vt:lpstr>md_cnt4_fax</vt:lpstr>
      <vt:lpstr>md_cnt4_fct</vt:lpstr>
      <vt:lpstr>md_cnt4_isoonlineresource</vt:lpstr>
      <vt:lpstr>md_cnt4_name</vt:lpstr>
      <vt:lpstr>md_cnt4_org</vt:lpstr>
      <vt:lpstr>md_cnt4_role</vt:lpstr>
      <vt:lpstr>md_cnt4_surname</vt:lpstr>
      <vt:lpstr>md_cnt4_tel</vt:lpstr>
      <vt:lpstr>md_cnt5_address</vt:lpstr>
      <vt:lpstr>md_cnt5_city</vt:lpstr>
      <vt:lpstr>md_cnt5_country</vt:lpstr>
      <vt:lpstr>md_cnt5_cp</vt:lpstr>
      <vt:lpstr>md_cnt5_email</vt:lpstr>
      <vt:lpstr>md_cnt5_fax</vt:lpstr>
      <vt:lpstr>md_cnt5_fct</vt:lpstr>
      <vt:lpstr>md_cnt5_isoonlineresource</vt:lpstr>
      <vt:lpstr>md_cnt5_name</vt:lpstr>
      <vt:lpstr>md_cnt5_org</vt:lpstr>
      <vt:lpstr>md_cnt5_role</vt:lpstr>
      <vt:lpstr>md_cnt5_surname</vt:lpstr>
      <vt:lpstr>md_cnt5_tel</vt:lpstr>
      <vt:lpstr>MD_data_keyword1_thesaurusname</vt:lpstr>
      <vt:lpstr>MD_Data_ReferenceSystem2</vt:lpstr>
      <vt:lpstr>MD_Data_ResourceFormat</vt:lpstr>
      <vt:lpstr>MD_DateStamp</vt:lpstr>
      <vt:lpstr>MD_Distribution.distFormatName</vt:lpstr>
      <vt:lpstr>MD_FileIdentifier</vt:lpstr>
      <vt:lpstr>MD_HierarchyLevel</vt:lpstr>
      <vt:lpstr>MD_InspireRestrictionCode</vt:lpstr>
      <vt:lpstr>MD_InspireSpecificationCode</vt:lpstr>
      <vt:lpstr>MD_Language</vt:lpstr>
      <vt:lpstr>MD_LanguageCode</vt:lpstr>
      <vt:lpstr>MD_MaintenanceFrequencyCode</vt:lpstr>
      <vt:lpstr>MD_parent_identifier</vt:lpstr>
      <vt:lpstr>MD_RestrictionCode</vt:lpstr>
      <vt:lpstr>MD_ScopeCode</vt:lpstr>
      <vt:lpstr>MD_SpatialRepresentationTypeCode</vt:lpstr>
      <vt:lpstr>MD_status</vt:lpstr>
      <vt:lpstr>MD_TopicCategoryCode</vt:lpstr>
      <vt:lpstr>MD_TopicCategoryInspireCode</vt:lpstr>
      <vt:lpstr>scQScQSC</vt:lpstr>
      <vt:lpstr>Thes0</vt:lpstr>
      <vt:lpstr>Thes2</vt:lpstr>
      <vt:lpstr>Thes3</vt:lpstr>
      <vt:lpstr>Formulaire!Zone_d_impression</vt:lpstr>
    </vt:vector>
  </TitlesOfParts>
  <Manager/>
  <Company>CEBA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sarramia</dc:creator>
  <cp:keywords/>
  <dc:description/>
  <cp:lastModifiedBy>Jeremy MEZHOUD</cp:lastModifiedBy>
  <cp:lastPrinted>2013-03-12T18:07:53Z</cp:lastPrinted>
  <dcterms:created xsi:type="dcterms:W3CDTF">2013-03-12T18:15:42Z</dcterms:created>
  <dcterms:modified xsi:type="dcterms:W3CDTF">2025-10-01T14:13:17Z</dcterms:modified>
  <cp:category/>
</cp:coreProperties>
</file>